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orbin1\Downloads\"/>
    </mc:Choice>
  </mc:AlternateContent>
  <xr:revisionPtr revIDLastSave="0" documentId="13_ncr:1_{C02B0F92-5464-453A-B7F8-7D664005E1B4}" xr6:coauthVersionLast="36" xr6:coauthVersionMax="36" xr10:uidLastSave="{00000000-0000-0000-0000-000000000000}"/>
  <bookViews>
    <workbookView xWindow="0" yWindow="0" windowWidth="19200" windowHeight="7550" tabRatio="714" activeTab="5" xr2:uid="{00000000-000D-0000-FFFF-FFFF00000000}"/>
  </bookViews>
  <sheets>
    <sheet name="Reference Statistics" sheetId="1" r:id="rId1"/>
    <sheet name="Website Visits" sheetId="2" r:id="rId2"/>
    <sheet name="Library Visits" sheetId="3" r:id="rId3"/>
    <sheet name="Circulation Statistics" sheetId="12" r:id="rId4"/>
    <sheet name="Interlibrary Loan Statistics" sheetId="8" r:id="rId5"/>
    <sheet name="Library Instruction Statisitcs" sheetId="6" r:id="rId6"/>
    <sheet name="Government Documents Statistics" sheetId="9" r:id="rId7"/>
  </sheets>
  <calcPr calcId="191029" refMode="R1C1"/>
</workbook>
</file>

<file path=xl/calcChain.xml><?xml version="1.0" encoding="utf-8"?>
<calcChain xmlns="http://schemas.openxmlformats.org/spreadsheetml/2006/main">
  <c r="O9" i="6" l="1"/>
  <c r="O8" i="6"/>
  <c r="B21" i="1" l="1"/>
  <c r="M11" i="9"/>
  <c r="E27" i="9"/>
  <c r="C27" i="9"/>
  <c r="B27" i="9"/>
  <c r="B42" i="9"/>
  <c r="J5" i="2" l="1"/>
  <c r="J4" i="2"/>
  <c r="J3" i="2"/>
  <c r="B13" i="12" l="1"/>
  <c r="E79" i="12"/>
  <c r="D79" i="12"/>
  <c r="C79" i="12"/>
  <c r="B79" i="12"/>
  <c r="G78" i="12"/>
  <c r="F78" i="12"/>
  <c r="G77" i="12"/>
  <c r="F77" i="12"/>
  <c r="G76" i="12"/>
  <c r="F76" i="12"/>
  <c r="G75" i="12"/>
  <c r="F75" i="12"/>
  <c r="G74" i="12"/>
  <c r="F74" i="12"/>
  <c r="G73" i="12"/>
  <c r="F73" i="12"/>
  <c r="E68" i="12"/>
  <c r="E69" i="12" s="1"/>
  <c r="D68" i="12"/>
  <c r="C68" i="12"/>
  <c r="C69" i="12" s="1"/>
  <c r="B68" i="12"/>
  <c r="B69" i="12" s="1"/>
  <c r="H67" i="12"/>
  <c r="G67" i="12"/>
  <c r="F67" i="12"/>
  <c r="G66" i="12"/>
  <c r="F66" i="12"/>
  <c r="H66" i="12" s="1"/>
  <c r="G65" i="12"/>
  <c r="F65" i="12"/>
  <c r="H64" i="12"/>
  <c r="G64" i="12"/>
  <c r="F64" i="12"/>
  <c r="G63" i="12"/>
  <c r="F63" i="12"/>
  <c r="H62" i="12"/>
  <c r="G62" i="12"/>
  <c r="I62" i="12" s="1"/>
  <c r="F62" i="12"/>
  <c r="E56" i="12"/>
  <c r="D56" i="12"/>
  <c r="C56" i="12"/>
  <c r="C57" i="12" s="1"/>
  <c r="B56" i="12"/>
  <c r="B57" i="12" s="1"/>
  <c r="G55" i="12"/>
  <c r="I55" i="12" s="1"/>
  <c r="F55" i="12"/>
  <c r="H55" i="12" s="1"/>
  <c r="G54" i="12"/>
  <c r="F54" i="12"/>
  <c r="G53" i="12"/>
  <c r="F53" i="12"/>
  <c r="G52" i="12"/>
  <c r="F52" i="12"/>
  <c r="H52" i="12" s="1"/>
  <c r="G51" i="12"/>
  <c r="F51" i="12"/>
  <c r="H50" i="12"/>
  <c r="G50" i="12"/>
  <c r="F50" i="12"/>
  <c r="M46" i="12"/>
  <c r="K46" i="12"/>
  <c r="J46" i="12"/>
  <c r="I46" i="12"/>
  <c r="H46" i="12"/>
  <c r="G46" i="12"/>
  <c r="E46" i="12"/>
  <c r="D46" i="12"/>
  <c r="C46" i="12"/>
  <c r="B46" i="12"/>
  <c r="L45" i="12"/>
  <c r="N45" i="12" s="1"/>
  <c r="L44" i="12"/>
  <c r="N44" i="12" s="1"/>
  <c r="L43" i="12"/>
  <c r="N43" i="12" s="1"/>
  <c r="L42" i="12"/>
  <c r="N42" i="12" s="1"/>
  <c r="L41" i="12"/>
  <c r="N41" i="12" s="1"/>
  <c r="L40" i="12"/>
  <c r="N40" i="12" s="1"/>
  <c r="L39" i="12"/>
  <c r="N39" i="12" s="1"/>
  <c r="L38" i="12"/>
  <c r="N38" i="12" s="1"/>
  <c r="L37" i="12"/>
  <c r="N37" i="12" s="1"/>
  <c r="L36" i="12"/>
  <c r="N36" i="12" s="1"/>
  <c r="M31" i="12"/>
  <c r="M32" i="12" s="1"/>
  <c r="K31" i="12"/>
  <c r="K32" i="12" s="1"/>
  <c r="J31" i="12"/>
  <c r="I31" i="12"/>
  <c r="H31" i="12"/>
  <c r="G31" i="12"/>
  <c r="F31" i="12"/>
  <c r="F32" i="12" s="1"/>
  <c r="E31" i="12"/>
  <c r="E32" i="12" s="1"/>
  <c r="D31" i="12"/>
  <c r="D32" i="12" s="1"/>
  <c r="C31" i="12"/>
  <c r="C32" i="12" s="1"/>
  <c r="B31" i="12"/>
  <c r="L30" i="12"/>
  <c r="N30" i="12" s="1"/>
  <c r="L29" i="12"/>
  <c r="N29" i="12" s="1"/>
  <c r="L28" i="12"/>
  <c r="N28" i="12" s="1"/>
  <c r="L27" i="12"/>
  <c r="N27" i="12" s="1"/>
  <c r="L26" i="12"/>
  <c r="N26" i="12" s="1"/>
  <c r="L25" i="12"/>
  <c r="N25" i="12" s="1"/>
  <c r="L24" i="12"/>
  <c r="N24" i="12" s="1"/>
  <c r="L23" i="12"/>
  <c r="N23" i="12" s="1"/>
  <c r="L22" i="12"/>
  <c r="N22" i="12" s="1"/>
  <c r="L21" i="12"/>
  <c r="N21" i="12" s="1"/>
  <c r="L20" i="12"/>
  <c r="N20" i="12" s="1"/>
  <c r="M13" i="12"/>
  <c r="K13" i="12"/>
  <c r="J13" i="12"/>
  <c r="J14" i="12" s="1"/>
  <c r="I13" i="12"/>
  <c r="I14" i="12" s="1"/>
  <c r="H13" i="12"/>
  <c r="G13" i="12"/>
  <c r="F13" i="12"/>
  <c r="F14" i="12" s="1"/>
  <c r="E13" i="12"/>
  <c r="D13" i="12"/>
  <c r="C13" i="12"/>
  <c r="L11" i="12"/>
  <c r="N11" i="12" s="1"/>
  <c r="L10" i="12"/>
  <c r="N10" i="12" s="1"/>
  <c r="L9" i="12"/>
  <c r="N9" i="12" s="1"/>
  <c r="L8" i="12"/>
  <c r="N8" i="12" s="1"/>
  <c r="L7" i="12"/>
  <c r="N7" i="12" s="1"/>
  <c r="L6" i="12"/>
  <c r="N6" i="12" s="1"/>
  <c r="L5" i="12"/>
  <c r="N5" i="12" s="1"/>
  <c r="L4" i="12"/>
  <c r="N4" i="12" s="1"/>
  <c r="L3" i="12"/>
  <c r="N3" i="12" s="1"/>
  <c r="O6" i="12" l="1"/>
  <c r="E14" i="12"/>
  <c r="G32" i="12"/>
  <c r="I32" i="12"/>
  <c r="O9" i="12"/>
  <c r="H32" i="12"/>
  <c r="E57" i="12"/>
  <c r="C14" i="12"/>
  <c r="G14" i="12"/>
  <c r="H54" i="12"/>
  <c r="D14" i="12"/>
  <c r="H14" i="12"/>
  <c r="M14" i="12"/>
  <c r="L31" i="12"/>
  <c r="L32" i="12" s="1"/>
  <c r="J32" i="12"/>
  <c r="L46" i="12"/>
  <c r="N46" i="12" s="1"/>
  <c r="I52" i="12"/>
  <c r="I67" i="12"/>
  <c r="I64" i="12"/>
  <c r="G79" i="12"/>
  <c r="O3" i="12"/>
  <c r="O10" i="12"/>
  <c r="O4" i="12"/>
  <c r="O7" i="12"/>
  <c r="O5" i="12"/>
  <c r="O8" i="12"/>
  <c r="O11" i="12"/>
  <c r="F56" i="12"/>
  <c r="G68" i="12"/>
  <c r="B32" i="12"/>
  <c r="G56" i="12"/>
  <c r="L13" i="12"/>
  <c r="B14" i="12"/>
  <c r="F68" i="12"/>
  <c r="O5" i="3"/>
  <c r="O6" i="3"/>
  <c r="O7" i="3"/>
  <c r="O8" i="3"/>
  <c r="O9" i="3"/>
  <c r="O10" i="3"/>
  <c r="O11" i="3"/>
  <c r="O12" i="3"/>
  <c r="O13" i="3"/>
  <c r="O14" i="3"/>
  <c r="O15" i="3"/>
  <c r="O4" i="3"/>
  <c r="D63" i="8"/>
  <c r="H54" i="8"/>
  <c r="H55" i="8"/>
  <c r="H56" i="8"/>
  <c r="H48" i="8"/>
  <c r="H47" i="8"/>
  <c r="B65" i="8"/>
  <c r="G52" i="8"/>
  <c r="H52" i="8" s="1"/>
  <c r="B52" i="8"/>
  <c r="B58" i="8" s="1"/>
  <c r="N31" i="12" l="1"/>
  <c r="N32" i="12" s="1"/>
  <c r="I68" i="12"/>
  <c r="H56" i="12"/>
  <c r="F69" i="12"/>
  <c r="H68" i="12"/>
  <c r="L14" i="12"/>
  <c r="N13" i="12"/>
  <c r="F57" i="12"/>
  <c r="I56" i="12"/>
  <c r="M34" i="8"/>
  <c r="L34" i="8"/>
  <c r="K34" i="8"/>
  <c r="J34" i="8"/>
  <c r="I34" i="8"/>
  <c r="H34" i="8"/>
  <c r="G34" i="8"/>
  <c r="F34" i="8"/>
  <c r="E34" i="8"/>
  <c r="D34" i="8"/>
  <c r="C34" i="8"/>
  <c r="B34" i="8"/>
  <c r="M33" i="8"/>
  <c r="L33" i="8"/>
  <c r="K33" i="8"/>
  <c r="J33" i="8"/>
  <c r="I33" i="8"/>
  <c r="H33" i="8"/>
  <c r="G33" i="8"/>
  <c r="F33" i="8"/>
  <c r="E33" i="8"/>
  <c r="D33" i="8"/>
  <c r="C33" i="8"/>
  <c r="B33" i="8"/>
  <c r="N18" i="8"/>
  <c r="M13" i="8"/>
  <c r="L13" i="8"/>
  <c r="K13" i="8"/>
  <c r="J13" i="8"/>
  <c r="I13" i="8"/>
  <c r="H13" i="8"/>
  <c r="G13" i="8"/>
  <c r="F13" i="8"/>
  <c r="E13" i="8"/>
  <c r="D13" i="8"/>
  <c r="C13" i="8"/>
  <c r="B13" i="8"/>
  <c r="M12" i="8"/>
  <c r="L12" i="8"/>
  <c r="K12" i="8"/>
  <c r="J12" i="8"/>
  <c r="I12" i="8"/>
  <c r="H12" i="8"/>
  <c r="G12" i="8"/>
  <c r="F12" i="8"/>
  <c r="E12" i="8"/>
  <c r="D12" i="8"/>
  <c r="C12" i="8"/>
  <c r="B12" i="8"/>
  <c r="N5" i="8"/>
  <c r="P5" i="8" s="1"/>
  <c r="N6" i="8"/>
  <c r="P6" i="8" s="1"/>
  <c r="N7" i="8"/>
  <c r="P7" i="8" s="1"/>
  <c r="N8" i="8"/>
  <c r="P8" i="8" s="1"/>
  <c r="N9" i="8"/>
  <c r="P9" i="8" s="1"/>
  <c r="N10" i="8"/>
  <c r="P10" i="8" s="1"/>
  <c r="N11" i="8"/>
  <c r="P11" i="8" s="1"/>
  <c r="N12" i="8" l="1"/>
  <c r="P12" i="8" s="1"/>
  <c r="N14" i="12"/>
  <c r="O13" i="12"/>
  <c r="N16" i="3"/>
  <c r="E11" i="1" l="1"/>
  <c r="E10" i="1"/>
  <c r="E13" i="1" s="1"/>
  <c r="E8" i="1"/>
  <c r="E5" i="1"/>
  <c r="F4" i="1"/>
  <c r="F6" i="1"/>
  <c r="F7" i="1"/>
  <c r="F3" i="1"/>
  <c r="N5" i="6"/>
  <c r="N4" i="6"/>
  <c r="O4" i="6" s="1"/>
  <c r="N16" i="6" l="1"/>
  <c r="O5" i="6" s="1"/>
  <c r="Q27" i="9" l="1"/>
  <c r="O27" i="9"/>
  <c r="N27" i="9"/>
  <c r="K27" i="9"/>
  <c r="I27" i="9"/>
  <c r="H27" i="9"/>
  <c r="L11" i="9"/>
  <c r="K11" i="9"/>
  <c r="J11" i="9"/>
  <c r="I11" i="9"/>
  <c r="H11" i="9"/>
  <c r="G11" i="9"/>
  <c r="F11" i="9"/>
  <c r="E11" i="9"/>
  <c r="D11" i="9"/>
  <c r="C11" i="9"/>
  <c r="C65" i="8"/>
  <c r="N41" i="8"/>
  <c r="P41" i="8" s="1"/>
  <c r="N40" i="8"/>
  <c r="P40" i="8" s="1"/>
  <c r="N32" i="8"/>
  <c r="P32" i="8" s="1"/>
  <c r="N31" i="8"/>
  <c r="P31" i="8" s="1"/>
  <c r="N30" i="8"/>
  <c r="P30" i="8" s="1"/>
  <c r="N29" i="8"/>
  <c r="P29" i="8" s="1"/>
  <c r="N28" i="8"/>
  <c r="P28" i="8" s="1"/>
  <c r="N27" i="8"/>
  <c r="P27" i="8" s="1"/>
  <c r="N26" i="8"/>
  <c r="P26" i="8" s="1"/>
  <c r="N20" i="8"/>
  <c r="P20" i="8" s="1"/>
  <c r="N19" i="8"/>
  <c r="P19" i="8" s="1"/>
  <c r="G58" i="8" l="1"/>
  <c r="H58" i="8" s="1"/>
  <c r="D12" i="9"/>
  <c r="N13" i="8"/>
  <c r="P13" i="8" s="1"/>
  <c r="N34" i="8"/>
  <c r="P34" i="8" s="1"/>
  <c r="P18" i="8"/>
  <c r="N33" i="8"/>
  <c r="P33" i="8" s="1"/>
  <c r="N39" i="8"/>
  <c r="P39" i="8" s="1"/>
  <c r="D11" i="1"/>
  <c r="F11" i="1" s="1"/>
  <c r="D10" i="1"/>
  <c r="F10" i="1" s="1"/>
  <c r="D8" i="1"/>
  <c r="F8" i="1" s="1"/>
  <c r="D5" i="1"/>
  <c r="F5" i="1" s="1"/>
  <c r="D13" i="1" l="1"/>
  <c r="F13" i="1" s="1"/>
  <c r="M16" i="3" l="1"/>
  <c r="O16" i="3" s="1"/>
  <c r="C11" i="1" l="1"/>
  <c r="C10" i="1"/>
  <c r="B11" i="1"/>
  <c r="B10" i="1"/>
  <c r="B8" i="1"/>
  <c r="C8" i="1"/>
  <c r="B5" i="1"/>
  <c r="C5" i="1"/>
  <c r="B13" i="1" l="1"/>
  <c r="C13" i="1"/>
  <c r="L16" i="3"/>
  <c r="K16" i="3" l="1"/>
  <c r="I16" i="3" l="1"/>
  <c r="H16" i="3"/>
  <c r="G16" i="3"/>
  <c r="F16" i="3"/>
  <c r="E16" i="3"/>
  <c r="D16" i="3"/>
  <c r="C16" i="3"/>
  <c r="B16" i="3"/>
</calcChain>
</file>

<file path=xl/sharedStrings.xml><?xml version="1.0" encoding="utf-8"?>
<sst xmlns="http://schemas.openxmlformats.org/spreadsheetml/2006/main" count="522" uniqueCount="227">
  <si>
    <t>% change</t>
  </si>
  <si>
    <t>Reference On-Call</t>
  </si>
  <si>
    <t xml:space="preserve">Reference   </t>
  </si>
  <si>
    <t>TOTAL Reference</t>
  </si>
  <si>
    <t>TOTAL Machine</t>
  </si>
  <si>
    <t>Grand Total On-Call</t>
  </si>
  <si>
    <t>Grand Total Off-Call</t>
  </si>
  <si>
    <t>GRAND TOTAL</t>
  </si>
  <si>
    <t>Month</t>
  </si>
  <si>
    <t>2005-06</t>
  </si>
  <si>
    <t>2006-07</t>
  </si>
  <si>
    <t>2007-08</t>
  </si>
  <si>
    <t>2008-09</t>
  </si>
  <si>
    <t>2009-10</t>
  </si>
  <si>
    <t>2010-11</t>
  </si>
  <si>
    <t>2011-2012</t>
  </si>
  <si>
    <t>2012-2013</t>
  </si>
  <si>
    <t>2013-2014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</si>
  <si>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</si>
  <si>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</si>
  <si>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</si>
  <si>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</si>
  <si>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</si>
  <si>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</si>
  <si>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</si>
  <si>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</si>
  <si>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 xml:space="preserve">March </t>
  </si>
  <si>
    <t>April</t>
  </si>
  <si>
    <t>May</t>
  </si>
  <si>
    <t>June</t>
  </si>
  <si>
    <t>TOTAL</t>
  </si>
  <si>
    <t>2011-12</t>
  </si>
  <si>
    <t>AVEquip</t>
  </si>
  <si>
    <t>Book</t>
  </si>
  <si>
    <t>CDs</t>
  </si>
  <si>
    <t>CompDsk</t>
  </si>
  <si>
    <t>Docs</t>
  </si>
  <si>
    <t>DVD</t>
  </si>
  <si>
    <t>Record</t>
  </si>
  <si>
    <t>Score</t>
  </si>
  <si>
    <t>Video</t>
  </si>
  <si>
    <t>Total</t>
  </si>
  <si>
    <t>Renew</t>
  </si>
  <si>
    <t>Adj. Fac.</t>
  </si>
  <si>
    <t>Alum Mem</t>
  </si>
  <si>
    <t>Dependent</t>
  </si>
  <si>
    <t>Elderhostel</t>
  </si>
  <si>
    <t>Faculty</t>
  </si>
  <si>
    <t>HatterAlum</t>
  </si>
  <si>
    <t>ILL</t>
  </si>
  <si>
    <t>Reg Mem</t>
  </si>
  <si>
    <t>Staff</t>
  </si>
  <si>
    <t>Student</t>
  </si>
  <si>
    <t>MISSING</t>
  </si>
  <si>
    <t>Average Page Views</t>
  </si>
  <si>
    <t>Page Views</t>
  </si>
  <si>
    <t>Unique Visitors</t>
  </si>
  <si>
    <t>Visits</t>
  </si>
  <si>
    <t>2010-2011</t>
  </si>
  <si>
    <t>Library Website</t>
  </si>
  <si>
    <t>Pages Per Visit</t>
  </si>
  <si>
    <t>March</t>
  </si>
  <si>
    <t>ContentDM</t>
  </si>
  <si>
    <t>Av-Equip</t>
  </si>
  <si>
    <t>Articles &amp; Books</t>
  </si>
  <si>
    <t>w/o AV</t>
  </si>
  <si>
    <t>Adj Fac</t>
  </si>
  <si>
    <t>% Change</t>
  </si>
  <si>
    <t>% Change w/o AV</t>
  </si>
  <si>
    <t>Borrowing (From Borrower Activity Overview Report)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</si>
  <si>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</si>
  <si>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</si>
  <si>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</si>
  <si>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</si>
  <si>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</si>
  <si>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</si>
  <si>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</si>
  <si>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</si>
  <si>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</si>
  <si>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</si>
  <si>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</si>
  <si>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</si>
  <si>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Requests Initiated</t>
  </si>
  <si>
    <t>Cancelled</t>
  </si>
  <si>
    <t>Completed</t>
  </si>
  <si>
    <t>Loans Filled</t>
  </si>
  <si>
    <t>Copies Filled</t>
  </si>
  <si>
    <t>TOTAL Filled</t>
  </si>
  <si>
    <t>TOTAL Unfilled</t>
  </si>
  <si>
    <t>Known % Filled</t>
  </si>
  <si>
    <t>Known % Unfilled</t>
  </si>
  <si>
    <t>Borrowing Filled</t>
  </si>
  <si>
    <t>Borrowing COPIES</t>
  </si>
  <si>
    <t>Borrowing LOANS</t>
  </si>
  <si>
    <t>LENDING (From Lender Activity Overview Report)</t>
  </si>
  <si>
    <t>Requests Rec'd</t>
  </si>
  <si>
    <t>Lending Filled</t>
  </si>
  <si>
    <t>Lending COPIES</t>
  </si>
  <si>
    <t>Lending LOANS</t>
  </si>
  <si>
    <t>Service</t>
  </si>
  <si>
    <t># Transactions</t>
  </si>
  <si>
    <t>CCC (copyright)</t>
  </si>
  <si>
    <t>Dissertations</t>
  </si>
  <si>
    <t>Dialog Actual Database Charges</t>
  </si>
  <si>
    <t xml:space="preserve">Dialog Monthly Service Charge </t>
  </si>
  <si>
    <t xml:space="preserve">CAS/STN Chem Abstracts Searches </t>
  </si>
  <si>
    <t>SUBTOTAL</t>
  </si>
  <si>
    <t>ILL Non-IFM</t>
  </si>
  <si>
    <t>ILL IFM</t>
  </si>
  <si>
    <t>Stetson Expenditures for Lost ILL Books</t>
  </si>
  <si>
    <t>DLLI Annual Cost (12 month cost -not billed as our FY)</t>
  </si>
  <si>
    <t>TOTAL (Doc Delivery Budget)</t>
  </si>
  <si>
    <t>INCOME IN REIMBURSEMENTS</t>
  </si>
  <si>
    <t>Reimbursements by libraries to Stetson for Lost ILL Books</t>
  </si>
  <si>
    <t>ILL fees paid for by patrons or libraries (IFM to Stetson)</t>
  </si>
  <si>
    <t>Total ILL Income</t>
  </si>
  <si>
    <t>Totals</t>
  </si>
  <si>
    <t>Total Number of Sessions</t>
  </si>
  <si>
    <t>Number of People Attending</t>
  </si>
  <si>
    <t>Number Undergraduate Sessions</t>
  </si>
  <si>
    <t>Number Undergraduate Students</t>
  </si>
  <si>
    <t>Number Graduate Sessions</t>
  </si>
  <si>
    <t>Number of Graduate Students</t>
  </si>
  <si>
    <t>Number of Tours</t>
  </si>
  <si>
    <t>Format</t>
  </si>
  <si>
    <t>2006-2007</t>
  </si>
  <si>
    <t>2007-2008</t>
  </si>
  <si>
    <t>2008-2009</t>
  </si>
  <si>
    <t>2009-2010</t>
  </si>
  <si>
    <t>Paper</t>
  </si>
  <si>
    <t>Microfiche</t>
  </si>
  <si>
    <t>Maps</t>
  </si>
  <si>
    <t>CD-ROMs</t>
  </si>
  <si>
    <t>Floppy disks</t>
  </si>
  <si>
    <t>Videos</t>
  </si>
  <si>
    <t>DVDs</t>
  </si>
  <si>
    <t>% Change from Previous Year</t>
  </si>
  <si>
    <t>Electronic-only added to WebCat</t>
  </si>
  <si>
    <t>Added PURLs to Existing Records</t>
  </si>
  <si>
    <t>1,878 </t>
  </si>
  <si>
    <t>Microfilm reels</t>
  </si>
  <si>
    <t>Federal Depository Item Profile</t>
  </si>
  <si>
    <t>Total Items Available</t>
  </si>
  <si>
    <t>Total Items Selected</t>
  </si>
  <si>
    <t>Percent Selected</t>
  </si>
  <si>
    <t>Florida Documents Uncataloged Collection</t>
  </si>
  <si>
    <t>Electronic</t>
  </si>
  <si>
    <t>Claimed</t>
  </si>
  <si>
    <t>Filled</t>
  </si>
  <si>
    <t>Unfilled</t>
  </si>
  <si>
    <t>Percent Filled</t>
  </si>
  <si>
    <t>NA</t>
  </si>
  <si>
    <t>Percent Unfilled</t>
  </si>
  <si>
    <t>2014-2015</t>
  </si>
  <si>
    <t>Tablet</t>
  </si>
  <si>
    <t>2014-15</t>
  </si>
  <si>
    <t>2015-16</t>
  </si>
  <si>
    <t>2015-2016</t>
  </si>
  <si>
    <t>Holdings 6/30/2016</t>
  </si>
  <si>
    <t>Discards 2015-2016</t>
  </si>
  <si>
    <t>Additions 2015-2016</t>
  </si>
  <si>
    <t>Holdings 6/30/15</t>
  </si>
  <si>
    <t>One on-call librarian did not turn in his 2015-2016 stats.</t>
  </si>
  <si>
    <t>8,684 (7,998 from weeding project)</t>
  </si>
  <si>
    <t>2016-2017</t>
  </si>
  <si>
    <t>Circulation Statistics 2016-2017 (ARPS1617-06)</t>
  </si>
  <si>
    <t>Circulation Statistics 2015-2016</t>
  </si>
  <si>
    <t>Reserves Statisitcs Fiscal Year 2015-2016 (ARPS1516-07)</t>
  </si>
  <si>
    <t>Reserves Statisitcs Fiscal Year 2016-2017 (ARPS1617-07)</t>
  </si>
  <si>
    <t>2016-17</t>
  </si>
  <si>
    <t>Library Instruction Totals (ARPS1617-11)</t>
  </si>
  <si>
    <t>N/A</t>
  </si>
  <si>
    <t>Articles purchased</t>
  </si>
  <si>
    <t>Staff/ Other</t>
  </si>
  <si>
    <t>Percent change</t>
  </si>
  <si>
    <t>Federal Documents Tangible Collection 2016-2017</t>
  </si>
  <si>
    <t>Federal Documents Tangible Collection 2015-2016</t>
  </si>
  <si>
    <t>Additions 2016-2017</t>
  </si>
  <si>
    <t>Discards 2016-2017</t>
  </si>
  <si>
    <t>Holdings 6/30/2017</t>
  </si>
  <si>
    <t>4,790 (includes 4,104 pieces weeded)</t>
  </si>
  <si>
    <t>Circulation Statistics 2017-2018 (ARPS1718-06)</t>
  </si>
  <si>
    <t>Reserves Statisitcs Fiscal Year 2017-2018 (ARPS1718-07)</t>
  </si>
  <si>
    <t>Books</t>
  </si>
  <si>
    <t>Associates/Reg Mem</t>
  </si>
  <si>
    <t>Hatter Alumni</t>
  </si>
  <si>
    <t>Alumni</t>
  </si>
  <si>
    <t>Adjunct Fac.</t>
  </si>
  <si>
    <t>2017-18</t>
  </si>
  <si>
    <t>GATE COUNT (ARPS1718-05)</t>
  </si>
  <si>
    <t>2012-13</t>
  </si>
  <si>
    <t>2013-14</t>
  </si>
  <si>
    <t>Library Instruction Totals (ARPS1718-11)</t>
  </si>
  <si>
    <t>Consultations</t>
  </si>
  <si>
    <t>Machine On-Call (email)</t>
  </si>
  <si>
    <t>Machine (email)</t>
  </si>
  <si>
    <t>2017-2018</t>
  </si>
  <si>
    <t>September: Closed 9 days for Hurricane Irma</t>
  </si>
  <si>
    <t>Gate not working correctly; serviced Mar. 13, 2018</t>
  </si>
  <si>
    <t>TOTAL 2017-18</t>
  </si>
  <si>
    <t xml:space="preserve">Total 2016-17 </t>
  </si>
  <si>
    <t>Claims 2017-2018 - none submitted</t>
  </si>
  <si>
    <t>Federal Documents Tangible Collection 2017-2018</t>
  </si>
  <si>
    <t>Additions 2017-2018</t>
  </si>
  <si>
    <t>Discards 2017-2018</t>
  </si>
  <si>
    <t>Holdings 6/30/2018</t>
  </si>
  <si>
    <t>Additions  2017-2018</t>
  </si>
  <si>
    <t>Discards  2017-2018</t>
  </si>
  <si>
    <t>Reference Statistics (ARPS1718-01)</t>
  </si>
  <si>
    <t>Library Website Visits (ARPS1718-04)</t>
  </si>
  <si>
    <t>INTERLIBRARY LOAN FY 2017-2018 (ARPS1718-08)</t>
  </si>
  <si>
    <t>Trends in Depository Receipts FY 2006-2007 through FY 2017-2018</t>
  </si>
  <si>
    <t>INTERLIBRARY LOAN FY 2017-2018</t>
  </si>
  <si>
    <t>DOCUMENT DELIVERY 2017-2018 AR Summary</t>
  </si>
  <si>
    <t>2016-17 Total</t>
  </si>
  <si>
    <t>2017-18 TOTAL</t>
  </si>
  <si>
    <t xml:space="preserve">Circulation staff began recording reference transactions in August 2017. </t>
  </si>
  <si>
    <t xml:space="preserve">In Jan. 2018 we changed the location for most AV items. </t>
  </si>
  <si>
    <t>From 2018 onward, they are part of the regular circulation numbers.</t>
  </si>
  <si>
    <t>In library use</t>
  </si>
  <si>
    <t>Unique Visitors = New Users</t>
  </si>
  <si>
    <t>Page Views = Pageviews</t>
  </si>
  <si>
    <t>Visits = Sessions</t>
  </si>
  <si>
    <t>Pages per Visit = Pages/Session</t>
  </si>
  <si>
    <t>Archives Reference</t>
  </si>
  <si>
    <t xml:space="preserve">Reference </t>
  </si>
  <si>
    <t>Reference (email)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</si>
</sst>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&quot;$&quot;#,##0.00"/>
    <numFmt numFmtId="167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indexed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color rgb="FF333333"/>
      <name val="Arial"/>
      <family val="2"/>
    </font>
    <font>
      <b/>
      <sz val="8"/>
      <color rgb="FF333333"/>
      <name val="Arial"/>
      <family val="2"/>
    </font>
    <font>
      <sz val="10"/>
      <color rgb="FF333333"/>
      <name val="Arial"/>
      <family val="2"/>
    </font>
    <font>
      <b/>
      <sz val="10"/>
      <color rgb="FF333333"/>
      <name val="Arial"/>
      <family val="2"/>
    </font>
    <font>
      <b/>
      <sz val="11"/>
      <color rgb="FF333333"/>
      <name val="Arial"/>
      <family val="2"/>
    </font>
    <font>
      <sz val="10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/>
      <top/>
      <bottom/>
      <diagonal/>
    </border>
    <border>
      <left/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0">
    <xf numFmtId="0" fontId="0" fillId="0" borderId="0" xfId="0"/>
    <xf numFmtId="0" fontId="2" fillId="0" borderId="0" xfId="0" applyFont="1"/>
    <xf numFmtId="0" fontId="0" fillId="0" borderId="2" xfId="0" applyBorder="1"/>
    <xf numFmtId="17" fontId="3" fillId="0" borderId="1" xfId="0" applyNumberFormat="1" applyFont="1" applyBorder="1"/>
    <xf numFmtId="17" fontId="4" fillId="0" borderId="1" xfId="0" applyNumberFormat="1" applyFont="1" applyBorder="1"/>
    <xf numFmtId="0" fontId="4" fillId="0" borderId="2" xfId="0" applyFont="1" applyBorder="1"/>
    <xf numFmtId="17" fontId="2" fillId="0" borderId="1" xfId="0" applyNumberFormat="1" applyFont="1" applyBorder="1"/>
    <xf numFmtId="0" fontId="2" fillId="0" borderId="2" xfId="0" applyFont="1" applyBorder="1"/>
    <xf numFmtId="0" fontId="2" fillId="0" borderId="1" xfId="0" applyFont="1" applyBorder="1"/>
    <xf numFmtId="0" fontId="2" fillId="2" borderId="2" xfId="0" applyFont="1" applyFill="1" applyBorder="1"/>
    <xf numFmtId="0" fontId="2" fillId="0" borderId="2" xfId="0" applyFont="1" applyFill="1" applyBorder="1"/>
    <xf numFmtId="0" fontId="4" fillId="0" borderId="2" xfId="0" applyFont="1" applyFill="1" applyBorder="1"/>
    <xf numFmtId="0" fontId="2" fillId="0" borderId="2" xfId="0" applyFont="1" applyBorder="1" applyAlignment="1">
      <alignment horizontal="center"/>
    </xf>
    <xf numFmtId="9" fontId="4" fillId="0" borderId="2" xfId="1" applyFont="1" applyBorder="1"/>
    <xf numFmtId="0" fontId="2" fillId="0" borderId="2" xfId="2" applyFont="1" applyBorder="1"/>
    <xf numFmtId="0" fontId="4" fillId="0" borderId="2" xfId="2" applyFont="1" applyBorder="1"/>
    <xf numFmtId="0" fontId="2" fillId="0" borderId="2" xfId="0" applyFont="1" applyBorder="1" applyAlignment="1">
      <alignment wrapText="1"/>
    </xf>
    <xf numFmtId="0" fontId="4" fillId="0" borderId="0" xfId="2" applyFont="1"/>
    <xf numFmtId="0" fontId="5" fillId="0" borderId="0" xfId="0" applyFont="1"/>
    <xf numFmtId="0" fontId="5" fillId="0" borderId="2" xfId="0" applyFont="1" applyBorder="1"/>
    <xf numFmtId="9" fontId="5" fillId="0" borderId="2" xfId="1" applyFont="1" applyBorder="1"/>
    <xf numFmtId="9" fontId="5" fillId="0" borderId="2" xfId="1" applyFont="1" applyFill="1" applyBorder="1" applyAlignment="1">
      <alignment horizontal="center"/>
    </xf>
    <xf numFmtId="164" fontId="5" fillId="0" borderId="0" xfId="0" applyNumberFormat="1" applyFont="1"/>
    <xf numFmtId="0" fontId="5" fillId="0" borderId="2" xfId="0" applyFont="1" applyFill="1" applyBorder="1"/>
    <xf numFmtId="0" fontId="5" fillId="0" borderId="0" xfId="0" applyFont="1" applyBorder="1"/>
    <xf numFmtId="17" fontId="2" fillId="0" borderId="2" xfId="0" applyNumberFormat="1" applyFont="1" applyFill="1" applyBorder="1" applyAlignment="1">
      <alignment horizontal="right"/>
    </xf>
    <xf numFmtId="17" fontId="5" fillId="0" borderId="1" xfId="0" applyNumberFormat="1" applyFont="1" applyBorder="1"/>
    <xf numFmtId="9" fontId="5" fillId="0" borderId="2" xfId="1" applyFont="1" applyFill="1" applyBorder="1"/>
    <xf numFmtId="0" fontId="4" fillId="0" borderId="0" xfId="0" applyFont="1"/>
    <xf numFmtId="0" fontId="6" fillId="0" borderId="2" xfId="0" applyFont="1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0" fontId="2" fillId="0" borderId="0" xfId="0" applyFont="1" applyBorder="1"/>
    <xf numFmtId="0" fontId="4" fillId="0" borderId="0" xfId="0" applyFont="1" applyBorder="1"/>
    <xf numFmtId="0" fontId="8" fillId="0" borderId="2" xfId="0" applyFont="1" applyBorder="1"/>
    <xf numFmtId="0" fontId="2" fillId="0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5" fillId="0" borderId="0" xfId="0" applyFont="1" applyAlignment="1">
      <alignment horizontal="right"/>
    </xf>
    <xf numFmtId="0" fontId="2" fillId="0" borderId="2" xfId="0" applyFont="1" applyFill="1" applyBorder="1" applyAlignment="1"/>
    <xf numFmtId="0" fontId="2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4" fillId="0" borderId="5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9" fillId="0" borderId="6" xfId="0" applyFont="1" applyBorder="1" applyAlignment="1">
      <alignment horizontal="center" wrapText="1"/>
    </xf>
    <xf numFmtId="165" fontId="2" fillId="0" borderId="6" xfId="0" applyNumberFormat="1" applyFont="1" applyBorder="1" applyAlignment="1">
      <alignment wrapText="1"/>
    </xf>
    <xf numFmtId="165" fontId="2" fillId="0" borderId="2" xfId="0" applyNumberFormat="1" applyFont="1" applyBorder="1" applyAlignment="1">
      <alignment wrapText="1"/>
    </xf>
    <xf numFmtId="165" fontId="2" fillId="0" borderId="2" xfId="0" applyNumberFormat="1" applyFont="1" applyBorder="1"/>
    <xf numFmtId="0" fontId="4" fillId="0" borderId="2" xfId="0" applyFont="1" applyBorder="1" applyAlignment="1">
      <alignment vertical="top" wrapText="1"/>
    </xf>
    <xf numFmtId="0" fontId="4" fillId="0" borderId="2" xfId="0" applyNumberFormat="1" applyFont="1" applyBorder="1" applyAlignment="1">
      <alignment wrapText="1"/>
    </xf>
    <xf numFmtId="1" fontId="4" fillId="0" borderId="2" xfId="0" applyNumberFormat="1" applyFont="1" applyBorder="1" applyAlignment="1">
      <alignment wrapText="1"/>
    </xf>
    <xf numFmtId="1" fontId="4" fillId="0" borderId="2" xfId="0" applyNumberFormat="1" applyFont="1" applyBorder="1"/>
    <xf numFmtId="0" fontId="2" fillId="0" borderId="2" xfId="0" applyFont="1" applyFill="1" applyBorder="1" applyAlignment="1">
      <alignment horizontal="center"/>
    </xf>
    <xf numFmtId="17" fontId="2" fillId="0" borderId="2" xfId="0" applyNumberFormat="1" applyFont="1" applyBorder="1"/>
    <xf numFmtId="3" fontId="4" fillId="0" borderId="2" xfId="0" applyNumberFormat="1" applyFont="1" applyBorder="1" applyAlignment="1">
      <alignment horizontal="right" wrapText="1"/>
    </xf>
    <xf numFmtId="3" fontId="4" fillId="0" borderId="2" xfId="0" applyNumberFormat="1" applyFont="1" applyFill="1" applyBorder="1" applyAlignment="1">
      <alignment horizontal="right" wrapText="1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14" fontId="2" fillId="0" borderId="2" xfId="0" applyNumberFormat="1" applyFont="1" applyBorder="1"/>
    <xf numFmtId="3" fontId="4" fillId="0" borderId="2" xfId="0" applyNumberFormat="1" applyFont="1" applyBorder="1"/>
    <xf numFmtId="3" fontId="4" fillId="0" borderId="2" xfId="0" applyNumberFormat="1" applyFont="1" applyFill="1" applyBorder="1"/>
    <xf numFmtId="3" fontId="4" fillId="0" borderId="6" xfId="0" applyNumberFormat="1" applyFont="1" applyBorder="1"/>
    <xf numFmtId="0" fontId="4" fillId="0" borderId="2" xfId="0" applyNumberFormat="1" applyFont="1" applyBorder="1"/>
    <xf numFmtId="0" fontId="5" fillId="0" borderId="0" xfId="0" applyFont="1" applyAlignment="1">
      <alignment wrapText="1"/>
    </xf>
    <xf numFmtId="3" fontId="5" fillId="0" borderId="6" xfId="0" applyNumberFormat="1" applyFont="1" applyFill="1" applyBorder="1"/>
    <xf numFmtId="3" fontId="5" fillId="0" borderId="2" xfId="0" applyNumberFormat="1" applyFont="1" applyBorder="1"/>
    <xf numFmtId="3" fontId="5" fillId="0" borderId="2" xfId="0" applyNumberFormat="1" applyFont="1" applyFill="1" applyBorder="1"/>
    <xf numFmtId="3" fontId="5" fillId="0" borderId="6" xfId="0" applyNumberFormat="1" applyFont="1" applyBorder="1"/>
    <xf numFmtId="0" fontId="5" fillId="0" borderId="8" xfId="0" applyFont="1" applyBorder="1"/>
    <xf numFmtId="0" fontId="2" fillId="0" borderId="10" xfId="0" applyFont="1" applyBorder="1" applyAlignment="1"/>
    <xf numFmtId="0" fontId="5" fillId="0" borderId="10" xfId="0" applyFont="1" applyBorder="1" applyAlignment="1"/>
    <xf numFmtId="0" fontId="2" fillId="0" borderId="11" xfId="0" applyFont="1" applyBorder="1" applyAlignment="1"/>
    <xf numFmtId="0" fontId="2" fillId="0" borderId="9" xfId="0" applyFont="1" applyBorder="1" applyAlignment="1"/>
    <xf numFmtId="0" fontId="2" fillId="0" borderId="9" xfId="0" applyFont="1" applyBorder="1" applyAlignment="1">
      <alignment vertical="justify"/>
    </xf>
    <xf numFmtId="0" fontId="5" fillId="7" borderId="12" xfId="0" applyFont="1" applyFill="1" applyBorder="1" applyAlignment="1"/>
    <xf numFmtId="0" fontId="10" fillId="0" borderId="2" xfId="0" applyFont="1" applyBorder="1"/>
    <xf numFmtId="14" fontId="8" fillId="0" borderId="2" xfId="0" applyNumberFormat="1" applyFont="1" applyBorder="1"/>
    <xf numFmtId="3" fontId="0" fillId="0" borderId="2" xfId="0" applyNumberFormat="1" applyFill="1" applyBorder="1"/>
    <xf numFmtId="0" fontId="0" fillId="0" borderId="2" xfId="0" applyFill="1" applyBorder="1"/>
    <xf numFmtId="3" fontId="0" fillId="0" borderId="7" xfId="0" applyNumberFormat="1" applyFill="1" applyBorder="1"/>
    <xf numFmtId="3" fontId="0" fillId="0" borderId="6" xfId="0" applyNumberFormat="1" applyFill="1" applyBorder="1"/>
    <xf numFmtId="3" fontId="0" fillId="0" borderId="2" xfId="0" applyNumberFormat="1" applyBorder="1"/>
    <xf numFmtId="3" fontId="4" fillId="0" borderId="5" xfId="0" applyNumberFormat="1" applyFont="1" applyFill="1" applyBorder="1" applyAlignment="1">
      <alignment horizontal="right" wrapText="1"/>
    </xf>
    <xf numFmtId="0" fontId="4" fillId="0" borderId="2" xfId="0" applyFont="1" applyFill="1" applyBorder="1" applyAlignment="1">
      <alignment wrapText="1"/>
    </xf>
    <xf numFmtId="0" fontId="11" fillId="0" borderId="2" xfId="0" applyFont="1" applyBorder="1"/>
    <xf numFmtId="0" fontId="5" fillId="0" borderId="0" xfId="0" applyFont="1" applyBorder="1" applyAlignment="1"/>
    <xf numFmtId="0" fontId="6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wrapText="1"/>
    </xf>
    <xf numFmtId="9" fontId="5" fillId="0" borderId="2" xfId="1" applyNumberFormat="1" applyFont="1" applyBorder="1"/>
    <xf numFmtId="0" fontId="5" fillId="0" borderId="12" xfId="0" applyFont="1" applyFill="1" applyBorder="1" applyAlignment="1"/>
    <xf numFmtId="9" fontId="5" fillId="7" borderId="12" xfId="0" applyNumberFormat="1" applyFont="1" applyFill="1" applyBorder="1" applyAlignme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9" fontId="4" fillId="0" borderId="2" xfId="1" applyFont="1" applyBorder="1" applyAlignment="1">
      <alignment horizontal="center"/>
    </xf>
    <xf numFmtId="0" fontId="5" fillId="0" borderId="0" xfId="0" applyFont="1" applyAlignment="1"/>
    <xf numFmtId="44" fontId="4" fillId="0" borderId="0" xfId="0" applyNumberFormat="1" applyFont="1" applyAlignment="1">
      <alignment horizontal="right"/>
    </xf>
    <xf numFmtId="44" fontId="4" fillId="0" borderId="2" xfId="4" applyNumberFormat="1" applyFont="1" applyBorder="1"/>
    <xf numFmtId="44" fontId="4" fillId="0" borderId="2" xfId="4" applyNumberFormat="1" applyFont="1" applyFill="1" applyBorder="1"/>
    <xf numFmtId="44" fontId="2" fillId="0" borderId="2" xfId="4" applyNumberFormat="1" applyFont="1" applyBorder="1"/>
    <xf numFmtId="0" fontId="2" fillId="0" borderId="2" xfId="4" applyNumberFormat="1" applyFont="1" applyBorder="1"/>
    <xf numFmtId="44" fontId="2" fillId="0" borderId="2" xfId="0" applyNumberFormat="1" applyFont="1" applyFill="1" applyBorder="1"/>
    <xf numFmtId="44" fontId="2" fillId="0" borderId="0" xfId="0" applyNumberFormat="1" applyFont="1" applyFill="1" applyBorder="1"/>
    <xf numFmtId="0" fontId="0" fillId="0" borderId="0" xfId="0" applyFill="1"/>
    <xf numFmtId="44" fontId="4" fillId="6" borderId="2" xfId="0" applyNumberFormat="1" applyFont="1" applyFill="1" applyBorder="1"/>
    <xf numFmtId="8" fontId="2" fillId="0" borderId="2" xfId="0" applyNumberFormat="1" applyFont="1" applyFill="1" applyBorder="1"/>
    <xf numFmtId="0" fontId="2" fillId="0" borderId="0" xfId="0" applyFont="1" applyAlignment="1">
      <alignment wrapText="1"/>
    </xf>
    <xf numFmtId="0" fontId="4" fillId="9" borderId="2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0" fillId="0" borderId="0" xfId="0" applyAlignment="1"/>
    <xf numFmtId="0" fontId="5" fillId="10" borderId="2" xfId="0" applyFont="1" applyFill="1" applyBorder="1" applyAlignment="1">
      <alignment horizontal="right"/>
    </xf>
    <xf numFmtId="0" fontId="5" fillId="10" borderId="2" xfId="0" applyFont="1" applyFill="1" applyBorder="1"/>
    <xf numFmtId="2" fontId="5" fillId="10" borderId="2" xfId="0" applyNumberFormat="1" applyFont="1" applyFill="1" applyBorder="1"/>
    <xf numFmtId="9" fontId="0" fillId="0" borderId="0" xfId="1" applyFont="1"/>
    <xf numFmtId="0" fontId="5" fillId="10" borderId="2" xfId="0" applyFont="1" applyFill="1" applyBorder="1" applyAlignment="1">
      <alignment horizontal="center" wrapText="1"/>
    </xf>
    <xf numFmtId="0" fontId="8" fillId="4" borderId="2" xfId="0" applyFont="1" applyFill="1" applyBorder="1"/>
    <xf numFmtId="0" fontId="2" fillId="4" borderId="2" xfId="0" applyFont="1" applyFill="1" applyBorder="1"/>
    <xf numFmtId="9" fontId="8" fillId="0" borderId="2" xfId="1" applyNumberFormat="1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3" fontId="0" fillId="11" borderId="2" xfId="0" applyNumberFormat="1" applyFill="1" applyBorder="1"/>
    <xf numFmtId="0" fontId="2" fillId="0" borderId="0" xfId="0" applyFont="1" applyFill="1" applyBorder="1"/>
    <xf numFmtId="0" fontId="8" fillId="0" borderId="0" xfId="0" applyFont="1" applyBorder="1" applyAlignment="1">
      <alignment wrapText="1"/>
    </xf>
    <xf numFmtId="0" fontId="8" fillId="0" borderId="0" xfId="0" applyFont="1" applyAlignment="1">
      <alignment wrapText="1"/>
    </xf>
    <xf numFmtId="0" fontId="5" fillId="8" borderId="10" xfId="0" applyFont="1" applyFill="1" applyBorder="1" applyAlignment="1"/>
    <xf numFmtId="0" fontId="2" fillId="8" borderId="9" xfId="0" applyFont="1" applyFill="1" applyBorder="1" applyAlignment="1"/>
    <xf numFmtId="0" fontId="5" fillId="8" borderId="12" xfId="0" applyFont="1" applyFill="1" applyBorder="1" applyAlignment="1"/>
    <xf numFmtId="3" fontId="2" fillId="0" borderId="2" xfId="0" applyNumberFormat="1" applyFont="1" applyFill="1" applyBorder="1"/>
    <xf numFmtId="0" fontId="2" fillId="0" borderId="2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2" xfId="0" applyNumberFormat="1" applyBorder="1"/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2" xfId="0" applyBorder="1" applyAlignment="1">
      <alignment horizontal="right"/>
    </xf>
    <xf numFmtId="9" fontId="4" fillId="0" borderId="2" xfId="1" applyFont="1" applyBorder="1" applyAlignment="1">
      <alignment horizontal="right"/>
    </xf>
    <xf numFmtId="9" fontId="4" fillId="0" borderId="2" xfId="0" applyNumberFormat="1" applyFont="1" applyBorder="1" applyAlignment="1">
      <alignment horizontal="right"/>
    </xf>
    <xf numFmtId="1" fontId="2" fillId="4" borderId="2" xfId="0" applyNumberFormat="1" applyFont="1" applyFill="1" applyBorder="1"/>
    <xf numFmtId="1" fontId="2" fillId="4" borderId="2" xfId="0" applyNumberFormat="1" applyFont="1" applyFill="1" applyBorder="1" applyAlignment="1">
      <alignment horizontal="right"/>
    </xf>
    <xf numFmtId="3" fontId="5" fillId="4" borderId="2" xfId="0" applyNumberFormat="1" applyFont="1" applyFill="1" applyBorder="1"/>
    <xf numFmtId="3" fontId="5" fillId="4" borderId="6" xfId="0" applyNumberFormat="1" applyFont="1" applyFill="1" applyBorder="1"/>
    <xf numFmtId="3" fontId="0" fillId="4" borderId="2" xfId="0" applyNumberFormat="1" applyFill="1" applyBorder="1"/>
    <xf numFmtId="0" fontId="2" fillId="4" borderId="2" xfId="0" applyFont="1" applyFill="1" applyBorder="1" applyAlignment="1">
      <alignment vertical="center" wrapText="1"/>
    </xf>
    <xf numFmtId="9" fontId="5" fillId="4" borderId="2" xfId="0" applyNumberFormat="1" applyFont="1" applyFill="1" applyBorder="1"/>
    <xf numFmtId="0" fontId="2" fillId="0" borderId="2" xfId="0" applyFont="1" applyBorder="1" applyAlignment="1">
      <alignment horizontal="center" wrapText="1"/>
    </xf>
    <xf numFmtId="0" fontId="2" fillId="10" borderId="1" xfId="0" applyFont="1" applyFill="1" applyBorder="1" applyAlignment="1">
      <alignment horizontal="center" wrapText="1"/>
    </xf>
    <xf numFmtId="0" fontId="2" fillId="4" borderId="2" xfId="2" applyFont="1" applyFill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4" borderId="2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right"/>
    </xf>
    <xf numFmtId="0" fontId="2" fillId="4" borderId="2" xfId="0" applyFont="1" applyFill="1" applyBorder="1" applyAlignment="1">
      <alignment horizontal="right"/>
    </xf>
    <xf numFmtId="9" fontId="5" fillId="0" borderId="2" xfId="1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9" fontId="8" fillId="0" borderId="2" xfId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0" fontId="5" fillId="0" borderId="2" xfId="0" applyFont="1" applyBorder="1" applyAlignment="1">
      <alignment horizontal="right"/>
    </xf>
    <xf numFmtId="9" fontId="5" fillId="0" borderId="2" xfId="1" applyFont="1" applyFill="1" applyBorder="1" applyAlignment="1">
      <alignment horizontal="right"/>
    </xf>
    <xf numFmtId="1" fontId="5" fillId="0" borderId="2" xfId="0" applyNumberFormat="1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10" fontId="5" fillId="4" borderId="2" xfId="0" applyNumberFormat="1" applyFont="1" applyFill="1" applyBorder="1"/>
    <xf numFmtId="9" fontId="5" fillId="4" borderId="2" xfId="1" applyNumberFormat="1" applyFont="1" applyFill="1" applyBorder="1"/>
    <xf numFmtId="9" fontId="0" fillId="4" borderId="2" xfId="0" applyNumberFormat="1" applyFill="1" applyBorder="1"/>
    <xf numFmtId="1" fontId="5" fillId="0" borderId="2" xfId="0" applyNumberFormat="1" applyFont="1" applyBorder="1"/>
    <xf numFmtId="1" fontId="5" fillId="0" borderId="2" xfId="0" applyNumberFormat="1" applyFont="1" applyFill="1" applyBorder="1"/>
    <xf numFmtId="1" fontId="4" fillId="0" borderId="6" xfId="0" applyNumberFormat="1" applyFont="1" applyBorder="1"/>
    <xf numFmtId="0" fontId="4" fillId="0" borderId="0" xfId="0" applyFont="1" applyFill="1" applyBorder="1"/>
    <xf numFmtId="9" fontId="4" fillId="0" borderId="0" xfId="1" applyFont="1" applyBorder="1" applyAlignment="1">
      <alignment horizontal="center"/>
    </xf>
    <xf numFmtId="9" fontId="5" fillId="0" borderId="0" xfId="1" applyFont="1" applyFill="1" applyBorder="1" applyAlignment="1">
      <alignment horizontal="center"/>
    </xf>
    <xf numFmtId="9" fontId="5" fillId="0" borderId="0" xfId="1" applyFont="1" applyFill="1" applyBorder="1" applyAlignment="1">
      <alignment horizontal="right"/>
    </xf>
    <xf numFmtId="0" fontId="4" fillId="0" borderId="2" xfId="2" applyBorder="1"/>
    <xf numFmtId="1" fontId="8" fillId="0" borderId="2" xfId="0" applyNumberFormat="1" applyFont="1" applyBorder="1" applyAlignment="1">
      <alignment horizontal="right"/>
    </xf>
    <xf numFmtId="0" fontId="13" fillId="12" borderId="13" xfId="0" applyFont="1" applyFill="1" applyBorder="1" applyAlignment="1">
      <alignment horizontal="right" vertical="top" wrapText="1"/>
    </xf>
    <xf numFmtId="0" fontId="14" fillId="13" borderId="13" xfId="0" applyFont="1" applyFill="1" applyBorder="1" applyAlignment="1">
      <alignment horizontal="left" vertical="top" wrapText="1"/>
    </xf>
    <xf numFmtId="0" fontId="13" fillId="13" borderId="13" xfId="0" applyFont="1" applyFill="1" applyBorder="1" applyAlignment="1">
      <alignment horizontal="right" vertical="top" wrapText="1"/>
    </xf>
    <xf numFmtId="0" fontId="14" fillId="12" borderId="13" xfId="0" applyFont="1" applyFill="1" applyBorder="1" applyAlignment="1">
      <alignment horizontal="left" vertical="top" wrapText="1"/>
    </xf>
    <xf numFmtId="0" fontId="12" fillId="0" borderId="2" xfId="0" applyFont="1" applyBorder="1"/>
    <xf numFmtId="0" fontId="14" fillId="14" borderId="13" xfId="0" applyFont="1" applyFill="1" applyBorder="1" applyAlignment="1">
      <alignment horizontal="right" wrapText="1" indent="1"/>
    </xf>
    <xf numFmtId="0" fontId="13" fillId="13" borderId="14" xfId="0" applyFont="1" applyFill="1" applyBorder="1" applyAlignment="1">
      <alignment horizontal="right" vertical="top" wrapText="1"/>
    </xf>
    <xf numFmtId="0" fontId="13" fillId="12" borderId="14" xfId="0" applyFont="1" applyFill="1" applyBorder="1" applyAlignment="1">
      <alignment horizontal="right" vertical="top" wrapText="1"/>
    </xf>
    <xf numFmtId="0" fontId="0" fillId="0" borderId="7" xfId="0" applyFill="1" applyBorder="1"/>
    <xf numFmtId="0" fontId="4" fillId="10" borderId="2" xfId="0" applyFont="1" applyFill="1" applyBorder="1" applyAlignment="1">
      <alignment horizontal="center" wrapText="1"/>
    </xf>
    <xf numFmtId="14" fontId="2" fillId="0" borderId="2" xfId="0" applyNumberFormat="1" applyFont="1" applyFill="1" applyBorder="1"/>
    <xf numFmtId="44" fontId="4" fillId="15" borderId="2" xfId="4" applyNumberFormat="1" applyFont="1" applyFill="1" applyBorder="1"/>
    <xf numFmtId="44" fontId="4" fillId="0" borderId="2" xfId="0" applyNumberFormat="1" applyFont="1" applyBorder="1" applyAlignment="1">
      <alignment horizontal="right"/>
    </xf>
    <xf numFmtId="0" fontId="5" fillId="0" borderId="0" xfId="0" applyFont="1" applyFill="1"/>
    <xf numFmtId="0" fontId="8" fillId="0" borderId="0" xfId="0" applyFont="1"/>
    <xf numFmtId="0" fontId="8" fillId="0" borderId="0" xfId="0" applyFont="1" applyFill="1"/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8" fillId="4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wrapText="1"/>
    </xf>
    <xf numFmtId="2" fontId="5" fillId="0" borderId="2" xfId="0" applyNumberFormat="1" applyFont="1" applyBorder="1"/>
    <xf numFmtId="2" fontId="8" fillId="4" borderId="2" xfId="0" applyNumberFormat="1" applyFont="1" applyFill="1" applyBorder="1"/>
    <xf numFmtId="0" fontId="4" fillId="0" borderId="0" xfId="0" applyFont="1" applyFill="1"/>
    <xf numFmtId="0" fontId="2" fillId="0" borderId="0" xfId="0" applyFont="1" applyFill="1"/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5" fillId="5" borderId="2" xfId="0" applyFont="1" applyFill="1" applyBorder="1" applyAlignment="1">
      <alignment wrapText="1"/>
    </xf>
    <xf numFmtId="44" fontId="5" fillId="0" borderId="2" xfId="4" applyNumberFormat="1" applyFont="1" applyBorder="1"/>
    <xf numFmtId="8" fontId="5" fillId="0" borderId="2" xfId="4" applyNumberFormat="1" applyFont="1" applyBorder="1"/>
    <xf numFmtId="166" fontId="5" fillId="0" borderId="2" xfId="0" applyNumberFormat="1" applyFont="1" applyBorder="1"/>
    <xf numFmtId="166" fontId="5" fillId="0" borderId="2" xfId="0" applyNumberFormat="1" applyFont="1" applyBorder="1" applyAlignment="1">
      <alignment horizontal="left" indent="1"/>
    </xf>
    <xf numFmtId="166" fontId="5" fillId="0" borderId="2" xfId="0" applyNumberFormat="1" applyFont="1" applyFill="1" applyBorder="1" applyAlignment="1"/>
    <xf numFmtId="44" fontId="5" fillId="0" borderId="2" xfId="0" applyNumberFormat="1" applyFont="1" applyBorder="1"/>
    <xf numFmtId="8" fontId="5" fillId="0" borderId="0" xfId="0" applyNumberFormat="1" applyFont="1"/>
    <xf numFmtId="44" fontId="5" fillId="6" borderId="0" xfId="0" applyNumberFormat="1" applyFont="1" applyFill="1"/>
    <xf numFmtId="44" fontId="5" fillId="0" borderId="2" xfId="0" applyNumberFormat="1" applyFont="1" applyFill="1" applyBorder="1"/>
    <xf numFmtId="44" fontId="5" fillId="0" borderId="2" xfId="4" applyNumberFormat="1" applyFont="1" applyFill="1" applyBorder="1"/>
    <xf numFmtId="44" fontId="5" fillId="4" borderId="2" xfId="4" applyNumberFormat="1" applyFont="1" applyFill="1" applyBorder="1"/>
    <xf numFmtId="9" fontId="5" fillId="0" borderId="0" xfId="1" applyFont="1"/>
    <xf numFmtId="0" fontId="5" fillId="0" borderId="0" xfId="0" applyFont="1" applyFill="1" applyAlignment="1">
      <alignment wrapText="1"/>
    </xf>
    <xf numFmtId="9" fontId="5" fillId="0" borderId="0" xfId="1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8" fontId="5" fillId="4" borderId="2" xfId="4" applyNumberFormat="1" applyFont="1" applyFill="1" applyBorder="1"/>
    <xf numFmtId="0" fontId="8" fillId="4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9" fontId="5" fillId="0" borderId="1" xfId="1" applyFont="1" applyFill="1" applyBorder="1" applyAlignment="1">
      <alignment horizontal="right"/>
    </xf>
    <xf numFmtId="9" fontId="5" fillId="0" borderId="0" xfId="1" applyFont="1" applyBorder="1"/>
    <xf numFmtId="9" fontId="4" fillId="0" borderId="0" xfId="1" applyFont="1" applyBorder="1"/>
    <xf numFmtId="9" fontId="5" fillId="0" borderId="0" xfId="1" applyFont="1" applyBorder="1" applyAlignment="1">
      <alignment horizontal="right"/>
    </xf>
    <xf numFmtId="0" fontId="4" fillId="0" borderId="2" xfId="0" applyFont="1" applyFill="1" applyBorder="1" applyAlignment="1">
      <alignment horizontal="left"/>
    </xf>
    <xf numFmtId="0" fontId="2" fillId="0" borderId="3" xfId="0" applyFont="1" applyBorder="1" applyAlignment="1"/>
    <xf numFmtId="0" fontId="5" fillId="0" borderId="3" xfId="0" applyFont="1" applyBorder="1" applyAlignment="1"/>
    <xf numFmtId="167" fontId="0" fillId="4" borderId="2" xfId="0" applyNumberFormat="1" applyFill="1" applyBorder="1"/>
    <xf numFmtId="0" fontId="14" fillId="14" borderId="15" xfId="0" applyFont="1" applyFill="1" applyBorder="1" applyAlignment="1">
      <alignment horizontal="left" wrapText="1" indent="1"/>
    </xf>
    <xf numFmtId="0" fontId="17" fillId="13" borderId="15" xfId="0" applyFont="1" applyFill="1" applyBorder="1" applyAlignment="1">
      <alignment horizontal="left" vertical="top" wrapText="1"/>
    </xf>
    <xf numFmtId="0" fontId="14" fillId="13" borderId="16" xfId="0" applyFont="1" applyFill="1" applyBorder="1" applyAlignment="1">
      <alignment horizontal="left" vertical="top" wrapText="1"/>
    </xf>
    <xf numFmtId="0" fontId="13" fillId="13" borderId="16" xfId="0" applyFont="1" applyFill="1" applyBorder="1" applyAlignment="1">
      <alignment horizontal="right" vertical="top" wrapText="1"/>
    </xf>
    <xf numFmtId="0" fontId="15" fillId="13" borderId="2" xfId="0" applyFont="1" applyFill="1" applyBorder="1" applyAlignment="1">
      <alignment horizontal="right" vertical="top" wrapText="1"/>
    </xf>
    <xf numFmtId="0" fontId="15" fillId="12" borderId="2" xfId="0" applyFont="1" applyFill="1" applyBorder="1" applyAlignment="1">
      <alignment horizontal="left" vertical="top" wrapText="1"/>
    </xf>
    <xf numFmtId="0" fontId="16" fillId="12" borderId="2" xfId="0" applyFont="1" applyFill="1" applyBorder="1" applyAlignment="1">
      <alignment horizontal="right" vertical="top" wrapText="1"/>
    </xf>
    <xf numFmtId="0" fontId="18" fillId="0" borderId="0" xfId="0" applyFont="1"/>
    <xf numFmtId="0" fontId="2" fillId="0" borderId="3" xfId="0" applyFont="1" applyBorder="1" applyAlignment="1"/>
    <xf numFmtId="0" fontId="5" fillId="0" borderId="3" xfId="0" applyFont="1" applyBorder="1" applyAlignment="1"/>
    <xf numFmtId="0" fontId="8" fillId="0" borderId="1" xfId="0" applyFont="1" applyBorder="1" applyAlignment="1"/>
    <xf numFmtId="0" fontId="5" fillId="0" borderId="4" xfId="0" applyFont="1" applyBorder="1" applyAlignment="1"/>
    <xf numFmtId="0" fontId="5" fillId="0" borderId="5" xfId="0" applyFont="1" applyBorder="1" applyAlignment="1"/>
    <xf numFmtId="0" fontId="2" fillId="0" borderId="0" xfId="0" applyFont="1" applyAlignment="1">
      <alignment horizontal="left"/>
    </xf>
    <xf numFmtId="0" fontId="5" fillId="0" borderId="0" xfId="0" applyFont="1" applyAlignment="1"/>
    <xf numFmtId="0" fontId="2" fillId="0" borderId="3" xfId="2" applyFont="1" applyBorder="1" applyAlignment="1"/>
    <xf numFmtId="0" fontId="8" fillId="0" borderId="2" xfId="0" applyFont="1" applyBorder="1" applyAlignment="1"/>
    <xf numFmtId="0" fontId="2" fillId="0" borderId="1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wrapText="1"/>
    </xf>
    <xf numFmtId="0" fontId="5" fillId="0" borderId="3" xfId="0" applyFont="1" applyBorder="1" applyAlignment="1">
      <alignment wrapText="1"/>
    </xf>
    <xf numFmtId="9" fontId="0" fillId="0" borderId="0" xfId="0" applyNumberFormat="1"/>
  </cellXfs>
  <cellStyles count="5">
    <cellStyle name="Comma 2" xfId="3" xr:uid="{00000000-0005-0000-0000-000000000000}"/>
    <cellStyle name="Currency" xfId="4" builtinId="4"/>
    <cellStyle name="Normal" xfId="0" builtinId="0"/>
    <cellStyle name="Normal 2" xfId="2" xr:uid="{00000000-0005-0000-0000-000003000000}"/>
    <cellStyle name="Percent" xfId="1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Gate</a:t>
            </a:r>
            <a:r>
              <a:rPr lang="en-US" baseline="0"/>
              <a:t> Count 2010/11 - 2015/16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75548030854369E-2"/>
          <c:y val="0.13005405405405407"/>
          <c:w val="0.93855104370750508"/>
          <c:h val="0.70031212314676883"/>
        </c:manualLayout>
      </c:layout>
      <c:lineChart>
        <c:grouping val="standard"/>
        <c:varyColors val="0"/>
        <c:ser>
          <c:idx val="7"/>
          <c:order val="7"/>
          <c:tx>
            <c:strRef>
              <c:f>'Library Visits'!$I$3</c:f>
              <c:strCache>
                <c:ptCount val="1"/>
                <c:pt idx="0">
                  <c:v>2012-13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'Library Visits'!$A$4:$A$15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'Library Visits'!$I$4:$I$15</c:f>
              <c:numCache>
                <c:formatCode>General</c:formatCode>
                <c:ptCount val="12"/>
                <c:pt idx="0">
                  <c:v>2445</c:v>
                </c:pt>
                <c:pt idx="1">
                  <c:v>13422</c:v>
                </c:pt>
                <c:pt idx="2">
                  <c:v>26680</c:v>
                </c:pt>
                <c:pt idx="3">
                  <c:v>29248</c:v>
                </c:pt>
                <c:pt idx="4">
                  <c:v>24303</c:v>
                </c:pt>
                <c:pt idx="5">
                  <c:v>17415</c:v>
                </c:pt>
                <c:pt idx="6">
                  <c:v>16129</c:v>
                </c:pt>
                <c:pt idx="7">
                  <c:v>25554</c:v>
                </c:pt>
                <c:pt idx="8">
                  <c:v>18638</c:v>
                </c:pt>
                <c:pt idx="9">
                  <c:v>29919</c:v>
                </c:pt>
                <c:pt idx="10">
                  <c:v>10547</c:v>
                </c:pt>
                <c:pt idx="11">
                  <c:v>4445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4A-4115-B488-8317E2B38D66}"/>
            </c:ext>
          </c:extLst>
        </c:ser>
        <c:ser>
          <c:idx val="8"/>
          <c:order val="8"/>
          <c:tx>
            <c:strRef>
              <c:f>'Library Visits'!$J$3</c:f>
              <c:strCache>
                <c:ptCount val="1"/>
                <c:pt idx="0">
                  <c:v>2013-14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'Library Visits'!$A$4:$A$15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'Library Visits'!$J$4:$J$15</c:f>
              <c:numCache>
                <c:formatCode>General</c:formatCode>
                <c:ptCount val="12"/>
                <c:pt idx="0">
                  <c:v>2853</c:v>
                </c:pt>
                <c:pt idx="1">
                  <c:v>13673</c:v>
                </c:pt>
                <c:pt idx="2">
                  <c:v>29591</c:v>
                </c:pt>
                <c:pt idx="3">
                  <c:v>30066</c:v>
                </c:pt>
                <c:pt idx="4">
                  <c:v>23633</c:v>
                </c:pt>
                <c:pt idx="5">
                  <c:v>16531</c:v>
                </c:pt>
                <c:pt idx="6">
                  <c:v>16495</c:v>
                </c:pt>
                <c:pt idx="7">
                  <c:v>26660</c:v>
                </c:pt>
                <c:pt idx="8">
                  <c:v>21683</c:v>
                </c:pt>
                <c:pt idx="9">
                  <c:v>32147</c:v>
                </c:pt>
                <c:pt idx="10">
                  <c:v>8219</c:v>
                </c:pt>
                <c:pt idx="11">
                  <c:v>4361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4A-4115-B488-8317E2B38D66}"/>
            </c:ext>
          </c:extLst>
        </c:ser>
        <c:ser>
          <c:idx val="9"/>
          <c:order val="9"/>
          <c:tx>
            <c:strRef>
              <c:f>'Library Visits'!$K$3</c:f>
              <c:strCache>
                <c:ptCount val="1"/>
                <c:pt idx="0">
                  <c:v>2014-15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cat>
            <c:strRef>
              <c:f>'Library Visits'!$A$4:$A$15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'Library Visits'!$K$4:$K$15</c:f>
              <c:numCache>
                <c:formatCode>General</c:formatCode>
                <c:ptCount val="12"/>
                <c:pt idx="0">
                  <c:v>3427</c:v>
                </c:pt>
                <c:pt idx="1">
                  <c:v>13530</c:v>
                </c:pt>
                <c:pt idx="2">
                  <c:v>31012</c:v>
                </c:pt>
                <c:pt idx="3">
                  <c:v>30320</c:v>
                </c:pt>
                <c:pt idx="4">
                  <c:v>26556</c:v>
                </c:pt>
                <c:pt idx="5">
                  <c:v>15551</c:v>
                </c:pt>
                <c:pt idx="6">
                  <c:v>16941</c:v>
                </c:pt>
                <c:pt idx="7">
                  <c:v>25731</c:v>
                </c:pt>
                <c:pt idx="8">
                  <c:v>23376</c:v>
                </c:pt>
                <c:pt idx="9">
                  <c:v>30320</c:v>
                </c:pt>
                <c:pt idx="10">
                  <c:v>7321</c:v>
                </c:pt>
                <c:pt idx="11">
                  <c:v>4453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B4A-4115-B488-8317E2B38D66}"/>
            </c:ext>
          </c:extLst>
        </c:ser>
        <c:ser>
          <c:idx val="10"/>
          <c:order val="10"/>
          <c:tx>
            <c:strRef>
              <c:f>'Library Visits'!$L$3</c:f>
              <c:strCache>
                <c:ptCount val="1"/>
                <c:pt idx="0">
                  <c:v>2015-16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cat>
            <c:strRef>
              <c:f>'Library Visits'!$A$4:$A$15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'Library Visits'!$L$4:$L$15</c:f>
              <c:numCache>
                <c:formatCode>General</c:formatCode>
                <c:ptCount val="12"/>
                <c:pt idx="0">
                  <c:v>3506</c:v>
                </c:pt>
                <c:pt idx="1">
                  <c:v>20050</c:v>
                </c:pt>
                <c:pt idx="2">
                  <c:v>33538</c:v>
                </c:pt>
                <c:pt idx="3">
                  <c:v>33791</c:v>
                </c:pt>
                <c:pt idx="4">
                  <c:v>30869</c:v>
                </c:pt>
                <c:pt idx="5">
                  <c:v>16096</c:v>
                </c:pt>
                <c:pt idx="6">
                  <c:v>19271</c:v>
                </c:pt>
                <c:pt idx="7">
                  <c:v>29730</c:v>
                </c:pt>
                <c:pt idx="8">
                  <c:v>29158</c:v>
                </c:pt>
                <c:pt idx="9">
                  <c:v>37159</c:v>
                </c:pt>
                <c:pt idx="10">
                  <c:v>6424</c:v>
                </c:pt>
                <c:pt idx="11">
                  <c:v>3273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95-430F-9921-CB36F1A81C3F}"/>
            </c:ext>
          </c:extLst>
        </c:ser>
        <c:ser>
          <c:idx val="11"/>
          <c:order val="11"/>
          <c:tx>
            <c:strRef>
              <c:f>'Library Visits'!$M$3</c:f>
              <c:strCache>
                <c:ptCount val="1"/>
                <c:pt idx="0">
                  <c:v>2016-17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cat>
            <c:strRef>
              <c:f>'Library Visits'!$A$4:$A$15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'Library Visits'!$M$4:$M$15</c:f>
              <c:numCache>
                <c:formatCode>General</c:formatCode>
                <c:ptCount val="12"/>
                <c:pt idx="0">
                  <c:v>3392</c:v>
                </c:pt>
                <c:pt idx="1">
                  <c:v>13096</c:v>
                </c:pt>
                <c:pt idx="2">
                  <c:v>36026</c:v>
                </c:pt>
                <c:pt idx="3">
                  <c:v>29537</c:v>
                </c:pt>
                <c:pt idx="4">
                  <c:v>34023</c:v>
                </c:pt>
                <c:pt idx="5">
                  <c:v>21512</c:v>
                </c:pt>
                <c:pt idx="6">
                  <c:v>16654</c:v>
                </c:pt>
                <c:pt idx="7">
                  <c:v>31949</c:v>
                </c:pt>
                <c:pt idx="8">
                  <c:v>27959</c:v>
                </c:pt>
                <c:pt idx="9">
                  <c:v>32727</c:v>
                </c:pt>
                <c:pt idx="10">
                  <c:v>17041</c:v>
                </c:pt>
                <c:pt idx="11">
                  <c:v>4431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40-4DFE-9A9A-71488914E01D}"/>
            </c:ext>
          </c:extLst>
        </c:ser>
        <c:ser>
          <c:idx val="12"/>
          <c:order val="12"/>
          <c:tx>
            <c:strRef>
              <c:f>'Library Visits'!$N$3</c:f>
              <c:strCache>
                <c:ptCount val="1"/>
                <c:pt idx="0">
                  <c:v>2017-18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'Library Visits'!$A$4:$A$15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'Library Visits'!$N$4:$N$15</c:f>
              <c:numCache>
                <c:formatCode>General</c:formatCode>
                <c:ptCount val="12"/>
                <c:pt idx="0">
                  <c:v>3653</c:v>
                </c:pt>
                <c:pt idx="1">
                  <c:v>13479</c:v>
                </c:pt>
                <c:pt idx="2">
                  <c:v>23551</c:v>
                </c:pt>
                <c:pt idx="3">
                  <c:v>38209</c:v>
                </c:pt>
                <c:pt idx="4">
                  <c:v>33287</c:v>
                </c:pt>
                <c:pt idx="5">
                  <c:v>25951</c:v>
                </c:pt>
                <c:pt idx="6">
                  <c:v>16743</c:v>
                </c:pt>
                <c:pt idx="7">
                  <c:v>28193</c:v>
                </c:pt>
                <c:pt idx="8">
                  <c:v>21661</c:v>
                </c:pt>
                <c:pt idx="9">
                  <c:v>29310</c:v>
                </c:pt>
                <c:pt idx="10">
                  <c:v>16462</c:v>
                </c:pt>
                <c:pt idx="11">
                  <c:v>4374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40-4DFE-9A9A-71488914E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91072"/>
        <c:axId val="28879163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'Library Visits'!$B$3</c15:sqref>
                        </c15:formulaRef>
                      </c:ext>
                    </c:extLst>
                    <c:strCache>
                      <c:ptCount val="1"/>
                      <c:pt idx="0">
                        <c:v>2005-06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'Library Visits'!$A$4:$A$15</c15:sqref>
                        </c15:formulaRef>
                      </c:ext>
                    </c:extLst>
                    <c:strCache>
                      <c:ptCount val="12"/>
                      <c:pt idx="0">
                        <c:v>July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October</c:v>
                      </c:pt>
                      <c:pt idx="4">
                        <c:v>November</c:v>
                      </c:pt>
                      <c:pt idx="5">
                        <c:v>December</c:v>
                      </c:pt>
                      <c:pt idx="6">
                        <c:v>January</c:v>
                      </c:pt>
                      <c:pt idx="7">
                        <c:v>February</c:v>
                      </c:pt>
                      <c:pt idx="8">
                        <c:v>March </c:v>
                      </c:pt>
                      <c:pt idx="9">
                        <c:v>April</c:v>
                      </c:pt>
                      <c:pt idx="10">
                        <c:v>May</c:v>
                      </c:pt>
                      <c:pt idx="11">
                        <c:v>June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'Library Visits'!$B$4:$B$15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2505</c:v>
                      </c:pt>
                      <c:pt idx="1">
                        <c:v>10260</c:v>
                      </c:pt>
                      <c:pt idx="2">
                        <c:v>25301</c:v>
                      </c:pt>
                      <c:pt idx="3">
                        <c:v>19960</c:v>
                      </c:pt>
                      <c:pt idx="4">
                        <c:v>24788</c:v>
                      </c:pt>
                      <c:pt idx="5">
                        <c:v>18101</c:v>
                      </c:pt>
                      <c:pt idx="6">
                        <c:v>17424</c:v>
                      </c:pt>
                      <c:pt idx="7">
                        <c:v>23743</c:v>
                      </c:pt>
                      <c:pt idx="8">
                        <c:v>23345</c:v>
                      </c:pt>
                      <c:pt idx="9">
                        <c:v>31250</c:v>
                      </c:pt>
                      <c:pt idx="10">
                        <c:v>9861</c:v>
                      </c:pt>
                      <c:pt idx="11">
                        <c:v>6232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DB4A-4115-B488-8317E2B38D66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Visits'!$C$3</c15:sqref>
                        </c15:formulaRef>
                      </c:ext>
                    </c:extLst>
                    <c:strCache>
                      <c:ptCount val="1"/>
                      <c:pt idx="0">
                        <c:v>2006-07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Visits'!$A$4:$A$15</c15:sqref>
                        </c15:formulaRef>
                      </c:ext>
                    </c:extLst>
                    <c:strCache>
                      <c:ptCount val="12"/>
                      <c:pt idx="0">
                        <c:v>July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October</c:v>
                      </c:pt>
                      <c:pt idx="4">
                        <c:v>November</c:v>
                      </c:pt>
                      <c:pt idx="5">
                        <c:v>December</c:v>
                      </c:pt>
                      <c:pt idx="6">
                        <c:v>January</c:v>
                      </c:pt>
                      <c:pt idx="7">
                        <c:v>February</c:v>
                      </c:pt>
                      <c:pt idx="8">
                        <c:v>March </c:v>
                      </c:pt>
                      <c:pt idx="9">
                        <c:v>April</c:v>
                      </c:pt>
                      <c:pt idx="10">
                        <c:v>May</c:v>
                      </c:pt>
                      <c:pt idx="11">
                        <c:v>June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Visits'!$C$4:$C$15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2905</c:v>
                      </c:pt>
                      <c:pt idx="1">
                        <c:v>10251</c:v>
                      </c:pt>
                      <c:pt idx="2">
                        <c:v>24307</c:v>
                      </c:pt>
                      <c:pt idx="3">
                        <c:v>27243</c:v>
                      </c:pt>
                      <c:pt idx="4">
                        <c:v>24876</c:v>
                      </c:pt>
                      <c:pt idx="5">
                        <c:v>15458</c:v>
                      </c:pt>
                      <c:pt idx="6">
                        <c:v>17183</c:v>
                      </c:pt>
                      <c:pt idx="7">
                        <c:v>21515</c:v>
                      </c:pt>
                      <c:pt idx="8">
                        <c:v>20035</c:v>
                      </c:pt>
                      <c:pt idx="9">
                        <c:v>32020</c:v>
                      </c:pt>
                      <c:pt idx="10">
                        <c:v>7094</c:v>
                      </c:pt>
                      <c:pt idx="11">
                        <c:v>6838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DB4A-4115-B488-8317E2B38D66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Visits'!$D$3</c15:sqref>
                        </c15:formulaRef>
                      </c:ext>
                    </c:extLst>
                    <c:strCache>
                      <c:ptCount val="1"/>
                      <c:pt idx="0">
                        <c:v>2007-08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Visits'!$A$4:$A$15</c15:sqref>
                        </c15:formulaRef>
                      </c:ext>
                    </c:extLst>
                    <c:strCache>
                      <c:ptCount val="12"/>
                      <c:pt idx="0">
                        <c:v>July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October</c:v>
                      </c:pt>
                      <c:pt idx="4">
                        <c:v>November</c:v>
                      </c:pt>
                      <c:pt idx="5">
                        <c:v>December</c:v>
                      </c:pt>
                      <c:pt idx="6">
                        <c:v>January</c:v>
                      </c:pt>
                      <c:pt idx="7">
                        <c:v>February</c:v>
                      </c:pt>
                      <c:pt idx="8">
                        <c:v>March </c:v>
                      </c:pt>
                      <c:pt idx="9">
                        <c:v>April</c:v>
                      </c:pt>
                      <c:pt idx="10">
                        <c:v>May</c:v>
                      </c:pt>
                      <c:pt idx="11">
                        <c:v>June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Visits'!$D$4:$D$15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2210</c:v>
                      </c:pt>
                      <c:pt idx="1">
                        <c:v>11353</c:v>
                      </c:pt>
                      <c:pt idx="2">
                        <c:v>25485</c:v>
                      </c:pt>
                      <c:pt idx="3">
                        <c:v>25954</c:v>
                      </c:pt>
                      <c:pt idx="4">
                        <c:v>24887</c:v>
                      </c:pt>
                      <c:pt idx="5">
                        <c:v>16128</c:v>
                      </c:pt>
                      <c:pt idx="6">
                        <c:v>13809</c:v>
                      </c:pt>
                      <c:pt idx="7">
                        <c:v>25725</c:v>
                      </c:pt>
                      <c:pt idx="8">
                        <c:v>21876</c:v>
                      </c:pt>
                      <c:pt idx="9">
                        <c:v>34414</c:v>
                      </c:pt>
                      <c:pt idx="10">
                        <c:v>12425</c:v>
                      </c:pt>
                      <c:pt idx="11">
                        <c:v>5484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DB4A-4115-B488-8317E2B38D66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Visits'!$E$3</c15:sqref>
                        </c15:formulaRef>
                      </c:ext>
                    </c:extLst>
                    <c:strCache>
                      <c:ptCount val="1"/>
                      <c:pt idx="0">
                        <c:v>2008-09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</a:schemeClr>
                    </a:solidFill>
                    <a:ln w="9525">
                      <a:solidFill>
                        <a:schemeClr val="accent6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Visits'!$A$4:$A$15</c15:sqref>
                        </c15:formulaRef>
                      </c:ext>
                    </c:extLst>
                    <c:strCache>
                      <c:ptCount val="12"/>
                      <c:pt idx="0">
                        <c:v>July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October</c:v>
                      </c:pt>
                      <c:pt idx="4">
                        <c:v>November</c:v>
                      </c:pt>
                      <c:pt idx="5">
                        <c:v>December</c:v>
                      </c:pt>
                      <c:pt idx="6">
                        <c:v>January</c:v>
                      </c:pt>
                      <c:pt idx="7">
                        <c:v>February</c:v>
                      </c:pt>
                      <c:pt idx="8">
                        <c:v>March </c:v>
                      </c:pt>
                      <c:pt idx="9">
                        <c:v>April</c:v>
                      </c:pt>
                      <c:pt idx="10">
                        <c:v>May</c:v>
                      </c:pt>
                      <c:pt idx="11">
                        <c:v>June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Visits'!$E$4:$E$15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2640</c:v>
                      </c:pt>
                      <c:pt idx="1">
                        <c:v>9202</c:v>
                      </c:pt>
                      <c:pt idx="2">
                        <c:v>27896</c:v>
                      </c:pt>
                      <c:pt idx="3">
                        <c:v>26101</c:v>
                      </c:pt>
                      <c:pt idx="4">
                        <c:v>24788</c:v>
                      </c:pt>
                      <c:pt idx="5">
                        <c:v>13929</c:v>
                      </c:pt>
                      <c:pt idx="6">
                        <c:v>13964</c:v>
                      </c:pt>
                      <c:pt idx="7">
                        <c:v>22738</c:v>
                      </c:pt>
                      <c:pt idx="8">
                        <c:v>22547</c:v>
                      </c:pt>
                      <c:pt idx="9">
                        <c:v>24887</c:v>
                      </c:pt>
                      <c:pt idx="10">
                        <c:v>9081</c:v>
                      </c:pt>
                      <c:pt idx="11">
                        <c:v>5816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DB4A-4115-B488-8317E2B38D66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Visits'!$F$3</c15:sqref>
                        </c15:formulaRef>
                      </c:ext>
                    </c:extLst>
                    <c:strCache>
                      <c:ptCount val="1"/>
                      <c:pt idx="0">
                        <c:v>2009-10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60000"/>
                      </a:schemeClr>
                    </a:solidFill>
                    <a:ln w="9525">
                      <a:solidFill>
                        <a:schemeClr val="accent5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Visits'!$A$4:$A$15</c15:sqref>
                        </c15:formulaRef>
                      </c:ext>
                    </c:extLst>
                    <c:strCache>
                      <c:ptCount val="12"/>
                      <c:pt idx="0">
                        <c:v>July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October</c:v>
                      </c:pt>
                      <c:pt idx="4">
                        <c:v>November</c:v>
                      </c:pt>
                      <c:pt idx="5">
                        <c:v>December</c:v>
                      </c:pt>
                      <c:pt idx="6">
                        <c:v>January</c:v>
                      </c:pt>
                      <c:pt idx="7">
                        <c:v>February</c:v>
                      </c:pt>
                      <c:pt idx="8">
                        <c:v>March </c:v>
                      </c:pt>
                      <c:pt idx="9">
                        <c:v>April</c:v>
                      </c:pt>
                      <c:pt idx="10">
                        <c:v>May</c:v>
                      </c:pt>
                      <c:pt idx="11">
                        <c:v>June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Visits'!$F$4:$F$15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2419</c:v>
                      </c:pt>
                      <c:pt idx="1">
                        <c:v>11771</c:v>
                      </c:pt>
                      <c:pt idx="2">
                        <c:v>24857</c:v>
                      </c:pt>
                      <c:pt idx="3">
                        <c:v>22262</c:v>
                      </c:pt>
                      <c:pt idx="4">
                        <c:v>21237</c:v>
                      </c:pt>
                      <c:pt idx="5">
                        <c:v>12168</c:v>
                      </c:pt>
                      <c:pt idx="6">
                        <c:v>11816</c:v>
                      </c:pt>
                      <c:pt idx="7">
                        <c:v>18616</c:v>
                      </c:pt>
                      <c:pt idx="8">
                        <c:v>20869</c:v>
                      </c:pt>
                      <c:pt idx="9">
                        <c:v>26264</c:v>
                      </c:pt>
                      <c:pt idx="10">
                        <c:v>6706</c:v>
                      </c:pt>
                      <c:pt idx="11">
                        <c:v>4141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DB4A-4115-B488-8317E2B38D66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Visits'!$G$3</c15:sqref>
                        </c15:formulaRef>
                      </c:ext>
                    </c:extLst>
                    <c:strCache>
                      <c:ptCount val="1"/>
                      <c:pt idx="0">
                        <c:v>2010-11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60000"/>
                      </a:schemeClr>
                    </a:solidFill>
                    <a:ln w="9525">
                      <a:solidFill>
                        <a:schemeClr val="accent4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Visits'!$A$4:$A$15</c15:sqref>
                        </c15:formulaRef>
                      </c:ext>
                    </c:extLst>
                    <c:strCache>
                      <c:ptCount val="12"/>
                      <c:pt idx="0">
                        <c:v>July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October</c:v>
                      </c:pt>
                      <c:pt idx="4">
                        <c:v>November</c:v>
                      </c:pt>
                      <c:pt idx="5">
                        <c:v>December</c:v>
                      </c:pt>
                      <c:pt idx="6">
                        <c:v>January</c:v>
                      </c:pt>
                      <c:pt idx="7">
                        <c:v>February</c:v>
                      </c:pt>
                      <c:pt idx="8">
                        <c:v>March </c:v>
                      </c:pt>
                      <c:pt idx="9">
                        <c:v>April</c:v>
                      </c:pt>
                      <c:pt idx="10">
                        <c:v>May</c:v>
                      </c:pt>
                      <c:pt idx="11">
                        <c:v>June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Visits'!$G$4:$G$15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1625</c:v>
                      </c:pt>
                      <c:pt idx="1">
                        <c:v>12826</c:v>
                      </c:pt>
                      <c:pt idx="2">
                        <c:v>20658</c:v>
                      </c:pt>
                      <c:pt idx="3">
                        <c:v>23174</c:v>
                      </c:pt>
                      <c:pt idx="4">
                        <c:v>21518</c:v>
                      </c:pt>
                      <c:pt idx="5">
                        <c:v>11684</c:v>
                      </c:pt>
                      <c:pt idx="6">
                        <c:v>12408</c:v>
                      </c:pt>
                      <c:pt idx="7">
                        <c:v>20442</c:v>
                      </c:pt>
                      <c:pt idx="8">
                        <c:v>20179</c:v>
                      </c:pt>
                      <c:pt idx="9">
                        <c:v>25292</c:v>
                      </c:pt>
                      <c:pt idx="10">
                        <c:v>10211</c:v>
                      </c:pt>
                      <c:pt idx="11">
                        <c:v>4795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DB4A-4115-B488-8317E2B38D66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Visits'!$H$3</c15:sqref>
                        </c15:formulaRef>
                      </c:ext>
                    </c:extLst>
                    <c:strCache>
                      <c:ptCount val="1"/>
                      <c:pt idx="0">
                        <c:v>2011-12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Visits'!$A$4:$A$15</c15:sqref>
                        </c15:formulaRef>
                      </c:ext>
                    </c:extLst>
                    <c:strCache>
                      <c:ptCount val="12"/>
                      <c:pt idx="0">
                        <c:v>July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October</c:v>
                      </c:pt>
                      <c:pt idx="4">
                        <c:v>November</c:v>
                      </c:pt>
                      <c:pt idx="5">
                        <c:v>December</c:v>
                      </c:pt>
                      <c:pt idx="6">
                        <c:v>January</c:v>
                      </c:pt>
                      <c:pt idx="7">
                        <c:v>February</c:v>
                      </c:pt>
                      <c:pt idx="8">
                        <c:v>March </c:v>
                      </c:pt>
                      <c:pt idx="9">
                        <c:v>April</c:v>
                      </c:pt>
                      <c:pt idx="10">
                        <c:v>May</c:v>
                      </c:pt>
                      <c:pt idx="11">
                        <c:v>June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Visits'!$H$4:$H$15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1718</c:v>
                      </c:pt>
                      <c:pt idx="1">
                        <c:v>10536</c:v>
                      </c:pt>
                      <c:pt idx="2">
                        <c:v>23638</c:v>
                      </c:pt>
                      <c:pt idx="3">
                        <c:v>24452</c:v>
                      </c:pt>
                      <c:pt idx="4">
                        <c:v>23961</c:v>
                      </c:pt>
                      <c:pt idx="5">
                        <c:v>16752</c:v>
                      </c:pt>
                      <c:pt idx="6">
                        <c:v>13299</c:v>
                      </c:pt>
                      <c:pt idx="7">
                        <c:v>25939</c:v>
                      </c:pt>
                      <c:pt idx="8">
                        <c:v>19954</c:v>
                      </c:pt>
                      <c:pt idx="9">
                        <c:v>26737</c:v>
                      </c:pt>
                      <c:pt idx="10">
                        <c:v>12033</c:v>
                      </c:pt>
                      <c:pt idx="11">
                        <c:v>4055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DB4A-4115-B488-8317E2B38D66}"/>
                  </c:ext>
                </c:extLst>
              </c15:ser>
            </c15:filteredLineSeries>
          </c:ext>
        </c:extLst>
      </c:lineChart>
      <c:catAx>
        <c:axId val="28879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791632"/>
        <c:crosses val="autoZero"/>
        <c:auto val="1"/>
        <c:lblAlgn val="ctr"/>
        <c:lblOffset val="100"/>
        <c:noMultiLvlLbl val="0"/>
      </c:catAx>
      <c:valAx>
        <c:axId val="288791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791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Visits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'Library Visits'!$B$42:$N$42</c:f>
              <c:strCache>
                <c:ptCount val="13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2012-2013</c:v>
                </c:pt>
                <c:pt idx="8">
                  <c:v>2013-2014</c:v>
                </c:pt>
                <c:pt idx="9">
                  <c:v>2014-2015</c:v>
                </c:pt>
                <c:pt idx="10">
                  <c:v>2015-2016</c:v>
                </c:pt>
                <c:pt idx="11">
                  <c:v>2016-2017</c:v>
                </c:pt>
                <c:pt idx="12">
                  <c:v>2017-2018</c:v>
                </c:pt>
              </c:strCache>
            </c:strRef>
          </c:cat>
          <c:val>
            <c:numRef>
              <c:f>'Library Visits'!$B$43:$N$43</c:f>
              <c:numCache>
                <c:formatCode>General</c:formatCode>
                <c:ptCount val="13"/>
                <c:pt idx="0">
                  <c:v>212770</c:v>
                </c:pt>
                <c:pt idx="1">
                  <c:v>209725</c:v>
                </c:pt>
                <c:pt idx="2">
                  <c:v>219750</c:v>
                </c:pt>
                <c:pt idx="3">
                  <c:v>203589</c:v>
                </c:pt>
                <c:pt idx="4">
                  <c:v>183186</c:v>
                </c:pt>
                <c:pt idx="5">
                  <c:v>184812</c:v>
                </c:pt>
                <c:pt idx="6">
                  <c:v>203074</c:v>
                </c:pt>
                <c:pt idx="7">
                  <c:v>218745</c:v>
                </c:pt>
                <c:pt idx="8">
                  <c:v>225912</c:v>
                </c:pt>
                <c:pt idx="9">
                  <c:v>228538</c:v>
                </c:pt>
                <c:pt idx="10">
                  <c:v>262865</c:v>
                </c:pt>
                <c:pt idx="11">
                  <c:v>268347</c:v>
                </c:pt>
                <c:pt idx="12">
                  <c:v>254873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08-4560-A200-979CC30A9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94432"/>
        <c:axId val="288794992"/>
      </c:lineChart>
      <c:catAx>
        <c:axId val="28879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794992"/>
        <c:crosses val="autoZero"/>
        <c:auto val="1"/>
        <c:lblAlgn val="ctr"/>
        <c:lblOffset val="100"/>
        <c:noMultiLvlLbl val="0"/>
      </c:catAx>
      <c:valAx>
        <c:axId val="288794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794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180975</xdr:rowOff>
    </xdr:from>
    <xdr:to>
      <xdr:col>15</xdr:col>
      <xdr:colOff>19049</xdr:colOff>
      <xdr:row>36</xdr:row>
      <xdr:rowOff>47625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43</xdr:row>
      <xdr:rowOff>180974</xdr:rowOff>
    </xdr:from>
    <xdr:to>
      <xdr:col>14</xdr:col>
      <xdr:colOff>800099</xdr:colOff>
      <xdr:row>59</xdr:row>
      <xdr:rowOff>57150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workbookViewId="0">
      <selection activeCell="C22" sqref="C22"/>
    </sheetView>
  </sheetViews>
  <sheetFormatPr defaultRowHeight="14.5" x14ac:dyDescent="0.35"/>
  <cols>
    <col min="1" max="1" width="20.08984375" customWidth="1"/>
    <col min="2" max="3" width="8.54296875" customWidth="1"/>
    <col min="4" max="5" width="8.1796875" customWidth="1"/>
    <col min="6" max="6" width="9.6328125" bestFit="1" customWidth="1"/>
  </cols>
  <sheetData>
    <row r="1" spans="1:7" x14ac:dyDescent="0.35">
      <c r="A1" s="235" t="s">
        <v>208</v>
      </c>
      <c r="B1" s="236"/>
      <c r="C1" s="236"/>
      <c r="D1" s="236"/>
      <c r="E1" s="236"/>
      <c r="F1" s="236"/>
    </row>
    <row r="2" spans="1:7" x14ac:dyDescent="0.35">
      <c r="A2" s="8"/>
      <c r="B2" s="25" t="s">
        <v>155</v>
      </c>
      <c r="C2" s="25" t="s">
        <v>156</v>
      </c>
      <c r="D2" s="25" t="s">
        <v>169</v>
      </c>
      <c r="E2" s="25" t="s">
        <v>188</v>
      </c>
      <c r="F2" s="25" t="s">
        <v>0</v>
      </c>
    </row>
    <row r="3" spans="1:7" x14ac:dyDescent="0.35">
      <c r="A3" s="26" t="s">
        <v>1</v>
      </c>
      <c r="B3" s="2">
        <v>917</v>
      </c>
      <c r="C3" s="2">
        <v>395</v>
      </c>
      <c r="D3" s="2">
        <v>641</v>
      </c>
      <c r="E3" s="2">
        <v>319</v>
      </c>
      <c r="F3" s="27">
        <f>SUM(E3-D3)/D3</f>
        <v>-0.5023400936037441</v>
      </c>
    </row>
    <row r="4" spans="1:7" x14ac:dyDescent="0.35">
      <c r="A4" s="26" t="s">
        <v>2</v>
      </c>
      <c r="B4" s="2">
        <v>214</v>
      </c>
      <c r="C4" s="2">
        <v>89</v>
      </c>
      <c r="D4" s="2">
        <v>128</v>
      </c>
      <c r="E4" s="2">
        <v>321</v>
      </c>
      <c r="F4" s="27">
        <f t="shared" ref="F4:F13" si="0">SUM(E4-D4)/D4</f>
        <v>1.5078125</v>
      </c>
    </row>
    <row r="5" spans="1:7" x14ac:dyDescent="0.35">
      <c r="A5" s="3" t="s">
        <v>3</v>
      </c>
      <c r="B5" s="83">
        <f>SUM(B3:B4)</f>
        <v>1131</v>
      </c>
      <c r="C5" s="83">
        <f>SUM(C3:C4)</f>
        <v>484</v>
      </c>
      <c r="D5" s="83">
        <f>SUM(D3:D4)</f>
        <v>769</v>
      </c>
      <c r="E5" s="83">
        <f>SUM(E3:E4)</f>
        <v>640</v>
      </c>
      <c r="F5" s="27">
        <f t="shared" si="0"/>
        <v>-0.16775032509752927</v>
      </c>
    </row>
    <row r="6" spans="1:7" x14ac:dyDescent="0.35">
      <c r="A6" s="4" t="s">
        <v>194</v>
      </c>
      <c r="B6" s="2">
        <v>158</v>
      </c>
      <c r="C6" s="2">
        <v>37</v>
      </c>
      <c r="D6" s="2">
        <v>30</v>
      </c>
      <c r="E6" s="2">
        <v>88</v>
      </c>
      <c r="F6" s="27">
        <f t="shared" si="0"/>
        <v>1.9333333333333333</v>
      </c>
      <c r="G6" s="178"/>
    </row>
    <row r="7" spans="1:7" x14ac:dyDescent="0.35">
      <c r="A7" s="26" t="s">
        <v>195</v>
      </c>
      <c r="B7" s="2">
        <v>20</v>
      </c>
      <c r="C7" s="2">
        <v>1</v>
      </c>
      <c r="D7" s="2">
        <v>6</v>
      </c>
      <c r="E7" s="2">
        <v>19</v>
      </c>
      <c r="F7" s="27">
        <f t="shared" si="0"/>
        <v>2.1666666666666665</v>
      </c>
    </row>
    <row r="8" spans="1:7" x14ac:dyDescent="0.35">
      <c r="A8" s="3" t="s">
        <v>4</v>
      </c>
      <c r="B8" s="83">
        <f>SUM(B6:B7)</f>
        <v>178</v>
      </c>
      <c r="C8" s="83">
        <f>SUM(C6:C7)</f>
        <v>38</v>
      </c>
      <c r="D8" s="83">
        <f>SUM(D6:D7)</f>
        <v>36</v>
      </c>
      <c r="E8" s="83">
        <f>SUM(E6:E7)</f>
        <v>107</v>
      </c>
      <c r="F8" s="27">
        <f t="shared" si="0"/>
        <v>1.9722222222222223</v>
      </c>
    </row>
    <row r="9" spans="1:7" x14ac:dyDescent="0.35">
      <c r="A9" s="4" t="s">
        <v>193</v>
      </c>
      <c r="B9" s="2"/>
      <c r="C9" s="83"/>
      <c r="D9" s="83"/>
      <c r="E9" s="174">
        <v>24</v>
      </c>
      <c r="F9" s="27"/>
    </row>
    <row r="10" spans="1:7" x14ac:dyDescent="0.35">
      <c r="A10" s="6" t="s">
        <v>5</v>
      </c>
      <c r="B10" s="74">
        <f>B3+B6</f>
        <v>1075</v>
      </c>
      <c r="C10" s="74">
        <f>C3+C6</f>
        <v>432</v>
      </c>
      <c r="D10" s="74">
        <f>SUM(D3,D6)</f>
        <v>671</v>
      </c>
      <c r="E10" s="74">
        <f>SUM(E6,E3)</f>
        <v>407</v>
      </c>
      <c r="F10" s="27">
        <f t="shared" si="0"/>
        <v>-0.39344262295081966</v>
      </c>
    </row>
    <row r="11" spans="1:7" x14ac:dyDescent="0.35">
      <c r="A11" s="8" t="s">
        <v>6</v>
      </c>
      <c r="B11" s="74">
        <f>B4+B7</f>
        <v>234</v>
      </c>
      <c r="C11" s="74">
        <f>C4+C7</f>
        <v>90</v>
      </c>
      <c r="D11" s="74">
        <f>SUM(D4,D7)</f>
        <v>134</v>
      </c>
      <c r="E11" s="74">
        <f>SUM(E7,E4)</f>
        <v>340</v>
      </c>
      <c r="F11" s="27">
        <f t="shared" si="0"/>
        <v>1.5373134328358209</v>
      </c>
    </row>
    <row r="12" spans="1:7" x14ac:dyDescent="0.35">
      <c r="A12" s="8"/>
      <c r="B12" s="74"/>
      <c r="C12" s="74"/>
      <c r="D12" s="74"/>
      <c r="E12" s="74"/>
      <c r="F12" s="27"/>
    </row>
    <row r="13" spans="1:7" x14ac:dyDescent="0.35">
      <c r="A13" s="6" t="s">
        <v>7</v>
      </c>
      <c r="B13" s="74">
        <f>SUM(B10:B11)</f>
        <v>1309</v>
      </c>
      <c r="C13" s="74">
        <f>SUM(C10:C11)</f>
        <v>522</v>
      </c>
      <c r="D13" s="74">
        <f>SUM(D10:D11)</f>
        <v>805</v>
      </c>
      <c r="E13" s="74">
        <f>SUM(E9:E12)</f>
        <v>771</v>
      </c>
      <c r="F13" s="27">
        <f t="shared" si="0"/>
        <v>-4.2236024844720499E-2</v>
      </c>
    </row>
    <row r="15" spans="1:7" x14ac:dyDescent="0.35">
      <c r="A15" s="234" t="s">
        <v>216</v>
      </c>
    </row>
    <row r="16" spans="1:7" x14ac:dyDescent="0.35">
      <c r="A16" s="234" t="s">
        <v>162</v>
      </c>
    </row>
    <row r="18" spans="1:8" x14ac:dyDescent="0.35">
      <c r="A18" s="33" t="s">
        <v>224</v>
      </c>
      <c r="B18" s="145" t="s">
        <v>188</v>
      </c>
    </row>
    <row r="19" spans="1:8" ht="15" thickBot="1" x14ac:dyDescent="0.4">
      <c r="A19" s="19" t="s">
        <v>225</v>
      </c>
      <c r="B19" s="19">
        <v>32</v>
      </c>
    </row>
    <row r="20" spans="1:8" ht="15" thickBot="1" x14ac:dyDescent="0.4">
      <c r="A20" s="19" t="s">
        <v>226</v>
      </c>
      <c r="B20" s="231">
        <v>24</v>
      </c>
      <c r="C20" s="227"/>
      <c r="D20" s="175"/>
      <c r="E20" s="175"/>
      <c r="F20" s="175"/>
      <c r="G20" s="172"/>
      <c r="H20" s="172"/>
    </row>
    <row r="21" spans="1:8" ht="15" thickBot="1" x14ac:dyDescent="0.4">
      <c r="A21" s="232" t="s">
        <v>41</v>
      </c>
      <c r="B21" s="233">
        <f>SUM(B19:B20)</f>
        <v>56</v>
      </c>
      <c r="C21" s="228"/>
      <c r="D21" s="172"/>
      <c r="E21" s="172"/>
      <c r="F21" s="172"/>
      <c r="G21" s="170"/>
      <c r="H21" s="170"/>
    </row>
    <row r="22" spans="1:8" ht="15" thickBot="1" x14ac:dyDescent="0.4">
      <c r="A22" s="229"/>
      <c r="B22" s="230"/>
      <c r="C22" s="173"/>
      <c r="D22" s="170"/>
      <c r="E22" s="170"/>
      <c r="F22" s="170"/>
      <c r="G22" s="172"/>
      <c r="H22" s="172"/>
    </row>
    <row r="23" spans="1:8" ht="15" thickBot="1" x14ac:dyDescent="0.4">
      <c r="C23" s="171"/>
      <c r="D23" s="172"/>
      <c r="E23" s="172"/>
      <c r="F23" s="172"/>
      <c r="H23" s="176"/>
    </row>
    <row r="24" spans="1:8" ht="15" thickBot="1" x14ac:dyDescent="0.4">
      <c r="C24" s="173"/>
      <c r="D24" s="170"/>
      <c r="E24" s="170"/>
      <c r="F24" s="170"/>
      <c r="H24" s="177"/>
    </row>
    <row r="25" spans="1:8" ht="15" thickBot="1" x14ac:dyDescent="0.4">
      <c r="C25" s="171"/>
      <c r="D25" s="172"/>
      <c r="E25" s="172"/>
      <c r="F25" s="172"/>
      <c r="H25" s="176"/>
    </row>
    <row r="26" spans="1:8" ht="15" thickBot="1" x14ac:dyDescent="0.4">
      <c r="C26" s="173"/>
      <c r="D26" s="170"/>
      <c r="E26" s="170"/>
      <c r="F26" s="170"/>
    </row>
    <row r="27" spans="1:8" ht="15" thickBot="1" x14ac:dyDescent="0.4">
      <c r="C27" s="171"/>
      <c r="D27" s="172"/>
      <c r="E27" s="172"/>
      <c r="F27" s="172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9"/>
  <sheetViews>
    <sheetView workbookViewId="0">
      <selection activeCell="I26" sqref="I26"/>
    </sheetView>
  </sheetViews>
  <sheetFormatPr defaultRowHeight="14.5" x14ac:dyDescent="0.35"/>
  <cols>
    <col min="1" max="1" width="18.453125" customWidth="1"/>
    <col min="2" max="2" width="10.453125" bestFit="1" customWidth="1"/>
    <col min="3" max="3" width="12.90625" customWidth="1"/>
    <col min="4" max="4" width="14.453125" bestFit="1" customWidth="1"/>
    <col min="5" max="5" width="11" bestFit="1" customWidth="1"/>
    <col min="6" max="6" width="14.36328125" bestFit="1" customWidth="1"/>
    <col min="7" max="7" width="11.90625" customWidth="1"/>
    <col min="8" max="9" width="12.08984375" customWidth="1"/>
    <col min="10" max="10" width="10" customWidth="1"/>
  </cols>
  <sheetData>
    <row r="1" spans="1:10" x14ac:dyDescent="0.35">
      <c r="A1" s="237" t="s">
        <v>209</v>
      </c>
      <c r="B1" s="238"/>
      <c r="C1" s="238"/>
      <c r="D1" s="238"/>
      <c r="E1" s="238"/>
      <c r="F1" s="239"/>
      <c r="G1" s="84"/>
      <c r="H1" s="84"/>
      <c r="I1" s="84"/>
    </row>
    <row r="2" spans="1:10" s="91" customFormat="1" x14ac:dyDescent="0.35">
      <c r="A2" s="130" t="s">
        <v>59</v>
      </c>
      <c r="B2" s="130" t="s">
        <v>58</v>
      </c>
      <c r="C2" s="130" t="s">
        <v>15</v>
      </c>
      <c r="D2" s="130" t="s">
        <v>16</v>
      </c>
      <c r="E2" s="131" t="s">
        <v>17</v>
      </c>
      <c r="F2" s="131" t="s">
        <v>153</v>
      </c>
      <c r="G2" s="131" t="s">
        <v>157</v>
      </c>
      <c r="H2" s="131" t="s">
        <v>164</v>
      </c>
      <c r="I2" s="131" t="s">
        <v>188</v>
      </c>
      <c r="J2" s="130" t="s">
        <v>0</v>
      </c>
    </row>
    <row r="3" spans="1:10" x14ac:dyDescent="0.35">
      <c r="A3" s="5" t="s">
        <v>57</v>
      </c>
      <c r="B3" s="61">
        <v>236661</v>
      </c>
      <c r="C3" s="5">
        <v>212746</v>
      </c>
      <c r="D3" s="5">
        <v>237798</v>
      </c>
      <c r="E3" s="19">
        <v>250709</v>
      </c>
      <c r="F3" s="2">
        <v>155902</v>
      </c>
      <c r="G3" s="2">
        <v>72940</v>
      </c>
      <c r="H3" s="2">
        <v>150000</v>
      </c>
      <c r="I3" s="2">
        <v>82371</v>
      </c>
      <c r="J3" s="13">
        <f>(I3-H3)/H3</f>
        <v>-0.45085999999999998</v>
      </c>
    </row>
    <row r="4" spans="1:10" x14ac:dyDescent="0.35">
      <c r="A4" s="5" t="s">
        <v>56</v>
      </c>
      <c r="B4" s="61">
        <v>71513</v>
      </c>
      <c r="C4" s="5">
        <v>116837</v>
      </c>
      <c r="D4" s="5">
        <v>97318</v>
      </c>
      <c r="E4" s="19">
        <v>137266</v>
      </c>
      <c r="F4" s="2">
        <v>86707</v>
      </c>
      <c r="G4" s="2">
        <v>23179</v>
      </c>
      <c r="H4" s="129">
        <v>23205</v>
      </c>
      <c r="I4" s="129">
        <v>27856</v>
      </c>
      <c r="J4" s="13">
        <f>(I4-H4)/H4</f>
        <v>0.20043094160741221</v>
      </c>
    </row>
    <row r="5" spans="1:10" x14ac:dyDescent="0.35">
      <c r="A5" s="5" t="s">
        <v>55</v>
      </c>
      <c r="B5" s="61">
        <v>438401</v>
      </c>
      <c r="C5" s="5">
        <v>397817</v>
      </c>
      <c r="D5" s="5">
        <v>416618</v>
      </c>
      <c r="E5" s="19">
        <v>421037</v>
      </c>
      <c r="F5" s="2">
        <v>276253</v>
      </c>
      <c r="G5" s="132" t="s">
        <v>151</v>
      </c>
      <c r="H5" s="129">
        <v>457000</v>
      </c>
      <c r="I5" s="129">
        <v>254165</v>
      </c>
      <c r="J5" s="13">
        <f>(I5-H5)/H5</f>
        <v>-0.44384026258205689</v>
      </c>
    </row>
    <row r="6" spans="1:10" x14ac:dyDescent="0.35">
      <c r="A6" s="5" t="s">
        <v>54</v>
      </c>
      <c r="B6" s="61">
        <v>1.85</v>
      </c>
      <c r="C6" s="5">
        <v>1.89</v>
      </c>
      <c r="D6" s="5">
        <v>1.75</v>
      </c>
      <c r="E6" s="19">
        <v>1.7</v>
      </c>
      <c r="F6" s="2">
        <v>1.77</v>
      </c>
      <c r="G6" s="132" t="s">
        <v>151</v>
      </c>
      <c r="H6" s="132" t="s">
        <v>151</v>
      </c>
      <c r="I6" s="132" t="s">
        <v>151</v>
      </c>
      <c r="J6" s="134" t="s">
        <v>151</v>
      </c>
    </row>
    <row r="7" spans="1:10" x14ac:dyDescent="0.35">
      <c r="A7" s="18"/>
      <c r="B7" s="18"/>
      <c r="C7" s="18"/>
      <c r="D7" s="18"/>
      <c r="E7" s="18"/>
      <c r="F7" s="18"/>
      <c r="G7" s="18"/>
      <c r="H7" s="18"/>
      <c r="I7" s="18"/>
      <c r="J7" s="90"/>
    </row>
    <row r="8" spans="1:10" x14ac:dyDescent="0.35">
      <c r="A8" s="18"/>
      <c r="B8" s="18"/>
      <c r="C8" s="18"/>
      <c r="D8" s="18"/>
      <c r="E8" s="18"/>
      <c r="F8" s="18"/>
      <c r="G8" s="18"/>
      <c r="H8" s="18"/>
      <c r="I8" s="18"/>
    </row>
    <row r="9" spans="1:10" x14ac:dyDescent="0.35">
      <c r="A9" s="1" t="s">
        <v>59</v>
      </c>
      <c r="B9" s="7" t="s">
        <v>8</v>
      </c>
      <c r="C9" s="7" t="s">
        <v>57</v>
      </c>
      <c r="D9" s="7" t="s">
        <v>56</v>
      </c>
      <c r="E9" s="7" t="s">
        <v>55</v>
      </c>
      <c r="F9" s="7" t="s">
        <v>60</v>
      </c>
      <c r="G9" s="31"/>
      <c r="H9" s="31"/>
      <c r="I9" s="31"/>
    </row>
    <row r="10" spans="1:10" x14ac:dyDescent="0.35">
      <c r="A10" s="18"/>
      <c r="B10" s="7" t="s">
        <v>18</v>
      </c>
      <c r="C10" s="29">
        <v>3251</v>
      </c>
      <c r="D10" s="29">
        <v>1137</v>
      </c>
      <c r="E10" s="29">
        <v>11083</v>
      </c>
      <c r="F10" s="29">
        <v>3.41</v>
      </c>
      <c r="G10" s="85"/>
      <c r="H10" s="128" t="s">
        <v>220</v>
      </c>
      <c r="I10" s="85"/>
      <c r="J10" s="128"/>
    </row>
    <row r="11" spans="1:10" x14ac:dyDescent="0.35">
      <c r="A11" s="18"/>
      <c r="B11" s="7" t="s">
        <v>19</v>
      </c>
      <c r="C11" s="29">
        <v>6794</v>
      </c>
      <c r="D11" s="29">
        <v>3505</v>
      </c>
      <c r="E11" s="29">
        <v>24119</v>
      </c>
      <c r="F11" s="29">
        <v>3.55</v>
      </c>
      <c r="G11" s="85"/>
      <c r="H11" s="128" t="s">
        <v>221</v>
      </c>
      <c r="I11" s="85"/>
      <c r="J11" s="128"/>
    </row>
    <row r="12" spans="1:10" x14ac:dyDescent="0.35">
      <c r="A12" s="18"/>
      <c r="B12" s="7" t="s">
        <v>20</v>
      </c>
      <c r="C12" s="29">
        <v>8486</v>
      </c>
      <c r="D12" s="29">
        <v>3787</v>
      </c>
      <c r="E12" s="29">
        <v>27458</v>
      </c>
      <c r="F12" s="29">
        <v>3.24</v>
      </c>
      <c r="H12" s="128" t="s">
        <v>222</v>
      </c>
      <c r="I12" s="85"/>
      <c r="J12" s="128"/>
    </row>
    <row r="13" spans="1:10" x14ac:dyDescent="0.35">
      <c r="A13" s="18"/>
      <c r="B13" s="7" t="s">
        <v>21</v>
      </c>
      <c r="C13" s="29">
        <v>11575</v>
      </c>
      <c r="D13" s="29">
        <v>4260</v>
      </c>
      <c r="E13" s="29">
        <v>35685</v>
      </c>
      <c r="F13" s="29">
        <v>3.08</v>
      </c>
      <c r="H13" s="128" t="s">
        <v>223</v>
      </c>
      <c r="I13" s="85"/>
      <c r="J13" s="128"/>
    </row>
    <row r="14" spans="1:10" x14ac:dyDescent="0.35">
      <c r="A14" s="18"/>
      <c r="B14" s="7" t="s">
        <v>22</v>
      </c>
      <c r="C14" s="29">
        <v>10479</v>
      </c>
      <c r="D14" s="29">
        <v>3717</v>
      </c>
      <c r="E14" s="29">
        <v>30349</v>
      </c>
      <c r="F14" s="29">
        <v>2.9</v>
      </c>
      <c r="I14" s="85"/>
      <c r="J14" s="128"/>
    </row>
    <row r="15" spans="1:10" x14ac:dyDescent="0.35">
      <c r="A15" s="18"/>
      <c r="B15" s="7" t="s">
        <v>23</v>
      </c>
      <c r="C15" s="29">
        <v>7277</v>
      </c>
      <c r="D15" s="29">
        <v>2396</v>
      </c>
      <c r="E15" s="29">
        <v>20168</v>
      </c>
      <c r="F15" s="29">
        <v>2.77</v>
      </c>
      <c r="H15" s="85"/>
      <c r="I15" s="85"/>
      <c r="J15" s="128"/>
    </row>
    <row r="16" spans="1:10" x14ac:dyDescent="0.35">
      <c r="A16" s="18"/>
      <c r="B16" s="7" t="s">
        <v>24</v>
      </c>
      <c r="C16" s="29">
        <v>5562</v>
      </c>
      <c r="D16" s="29">
        <v>1631</v>
      </c>
      <c r="E16" s="29">
        <v>18251</v>
      </c>
      <c r="F16" s="29">
        <v>3.28</v>
      </c>
      <c r="G16" s="85"/>
      <c r="H16" s="85"/>
      <c r="I16" s="85"/>
      <c r="J16" s="128"/>
    </row>
    <row r="17" spans="1:10" x14ac:dyDescent="0.35">
      <c r="A17" s="18"/>
      <c r="B17" s="7" t="s">
        <v>25</v>
      </c>
      <c r="C17" s="29">
        <v>7160</v>
      </c>
      <c r="D17" s="36">
        <v>1994</v>
      </c>
      <c r="E17" s="29">
        <v>21517</v>
      </c>
      <c r="F17" s="29">
        <v>3.01</v>
      </c>
      <c r="G17" s="85"/>
      <c r="H17" s="85"/>
      <c r="I17" s="85"/>
      <c r="J17" s="128"/>
    </row>
    <row r="18" spans="1:10" x14ac:dyDescent="0.35">
      <c r="A18" s="18"/>
      <c r="B18" s="7" t="s">
        <v>61</v>
      </c>
      <c r="C18" s="29">
        <v>6587</v>
      </c>
      <c r="D18" s="29">
        <v>1711</v>
      </c>
      <c r="E18" s="29">
        <v>19951</v>
      </c>
      <c r="F18" s="29">
        <v>3.03</v>
      </c>
      <c r="G18" s="85"/>
      <c r="H18" s="85"/>
      <c r="I18" s="85"/>
    </row>
    <row r="19" spans="1:10" x14ac:dyDescent="0.35">
      <c r="A19" s="18"/>
      <c r="B19" s="7" t="s">
        <v>27</v>
      </c>
      <c r="C19" s="29">
        <v>8095</v>
      </c>
      <c r="D19" s="29">
        <v>1779</v>
      </c>
      <c r="E19" s="29">
        <v>23878</v>
      </c>
      <c r="F19" s="29">
        <v>2.95</v>
      </c>
      <c r="G19" s="85"/>
      <c r="H19" s="85"/>
      <c r="I19" s="85"/>
    </row>
    <row r="20" spans="1:10" x14ac:dyDescent="0.35">
      <c r="A20" s="18"/>
      <c r="B20" s="7" t="s">
        <v>28</v>
      </c>
      <c r="C20" s="29">
        <v>4252</v>
      </c>
      <c r="D20" s="29">
        <v>1144</v>
      </c>
      <c r="E20" s="29">
        <v>12971</v>
      </c>
      <c r="F20" s="29">
        <v>3.05</v>
      </c>
      <c r="G20" s="85"/>
      <c r="H20" s="85"/>
      <c r="I20" s="85"/>
    </row>
    <row r="21" spans="1:10" x14ac:dyDescent="0.35">
      <c r="A21" s="18"/>
      <c r="B21" s="7" t="s">
        <v>29</v>
      </c>
      <c r="C21" s="29">
        <v>2853</v>
      </c>
      <c r="D21" s="29">
        <v>795</v>
      </c>
      <c r="E21" s="29">
        <v>8735</v>
      </c>
      <c r="F21" s="29">
        <v>3.06</v>
      </c>
      <c r="G21" s="85"/>
      <c r="H21" s="85"/>
      <c r="I21" s="85"/>
    </row>
    <row r="22" spans="1:10" x14ac:dyDescent="0.35">
      <c r="A22" s="18"/>
      <c r="B22" s="7" t="s">
        <v>30</v>
      </c>
      <c r="C22" s="30">
        <v>82371</v>
      </c>
      <c r="D22" s="33">
        <v>27856</v>
      </c>
      <c r="E22" s="29">
        <v>254165</v>
      </c>
      <c r="F22" s="29"/>
      <c r="G22" s="86"/>
      <c r="H22" s="86"/>
      <c r="I22" s="86"/>
    </row>
    <row r="23" spans="1:10" x14ac:dyDescent="0.35">
      <c r="A23" s="18"/>
      <c r="B23" s="18"/>
      <c r="C23" s="18"/>
      <c r="D23" s="18"/>
      <c r="E23" s="18"/>
      <c r="F23" s="18"/>
      <c r="G23" s="18"/>
      <c r="H23" s="18"/>
      <c r="I23" s="18"/>
    </row>
    <row r="24" spans="1:10" x14ac:dyDescent="0.35">
      <c r="A24" s="18"/>
      <c r="B24" s="18"/>
      <c r="C24" s="18"/>
      <c r="D24" s="18"/>
      <c r="E24" s="18"/>
      <c r="F24" s="18"/>
      <c r="G24" s="18"/>
      <c r="H24" s="18"/>
      <c r="I24" s="18"/>
    </row>
    <row r="25" spans="1:10" x14ac:dyDescent="0.35">
      <c r="A25" s="18"/>
      <c r="B25" s="18"/>
      <c r="C25" s="18"/>
      <c r="D25" s="18"/>
      <c r="E25" s="18"/>
      <c r="F25" s="18"/>
      <c r="G25" s="18"/>
      <c r="H25" s="18"/>
      <c r="I25" s="18"/>
    </row>
    <row r="26" spans="1:10" x14ac:dyDescent="0.35">
      <c r="A26" s="31" t="s">
        <v>62</v>
      </c>
      <c r="B26" s="7" t="s">
        <v>8</v>
      </c>
      <c r="C26" s="7" t="s">
        <v>57</v>
      </c>
      <c r="D26" s="7" t="s">
        <v>56</v>
      </c>
      <c r="E26" s="7" t="s">
        <v>55</v>
      </c>
      <c r="F26" s="7" t="s">
        <v>60</v>
      </c>
      <c r="G26" s="31"/>
      <c r="H26" s="31"/>
      <c r="I26" s="31"/>
    </row>
    <row r="27" spans="1:10" x14ac:dyDescent="0.35">
      <c r="A27" s="32"/>
      <c r="B27" s="7" t="s">
        <v>18</v>
      </c>
      <c r="C27" s="29">
        <v>1025</v>
      </c>
      <c r="D27" s="29">
        <v>709</v>
      </c>
      <c r="E27" s="29">
        <v>10068</v>
      </c>
      <c r="F27" s="29">
        <v>9.82</v>
      </c>
      <c r="G27" s="85"/>
      <c r="H27" s="85"/>
      <c r="I27" s="85"/>
    </row>
    <row r="28" spans="1:10" x14ac:dyDescent="0.35">
      <c r="A28" s="32"/>
      <c r="B28" s="7" t="s">
        <v>19</v>
      </c>
      <c r="C28" s="29">
        <v>1062</v>
      </c>
      <c r="D28" s="29">
        <v>683</v>
      </c>
      <c r="E28" s="29">
        <v>10745</v>
      </c>
      <c r="F28" s="29">
        <v>10.119999999999999</v>
      </c>
      <c r="G28" s="85"/>
      <c r="H28" s="85"/>
      <c r="I28" s="85"/>
    </row>
    <row r="29" spans="1:10" x14ac:dyDescent="0.35">
      <c r="A29" s="32"/>
      <c r="B29" s="7" t="s">
        <v>20</v>
      </c>
      <c r="C29" s="29">
        <v>2404</v>
      </c>
      <c r="D29" s="29">
        <v>2047</v>
      </c>
      <c r="E29" s="29">
        <v>10143</v>
      </c>
      <c r="F29" s="29">
        <v>4.22</v>
      </c>
      <c r="G29" s="85"/>
      <c r="H29" s="85"/>
      <c r="I29" s="85"/>
    </row>
    <row r="30" spans="1:10" x14ac:dyDescent="0.35">
      <c r="A30" s="32"/>
      <c r="B30" s="7" t="s">
        <v>21</v>
      </c>
      <c r="C30" s="29">
        <v>1376</v>
      </c>
      <c r="D30" s="29">
        <v>951</v>
      </c>
      <c r="E30" s="29">
        <v>12878</v>
      </c>
      <c r="F30" s="29">
        <v>9.36</v>
      </c>
      <c r="G30" s="85"/>
      <c r="H30" s="85"/>
      <c r="I30" s="85"/>
    </row>
    <row r="31" spans="1:10" x14ac:dyDescent="0.35">
      <c r="A31" s="32"/>
      <c r="B31" s="7" t="s">
        <v>22</v>
      </c>
      <c r="C31" s="29">
        <v>2455</v>
      </c>
      <c r="D31" s="29">
        <v>2155</v>
      </c>
      <c r="E31" s="29">
        <v>8328</v>
      </c>
      <c r="F31" s="29">
        <v>3.39</v>
      </c>
      <c r="G31" s="85"/>
      <c r="H31" s="85"/>
      <c r="I31" s="85"/>
    </row>
    <row r="32" spans="1:10" x14ac:dyDescent="0.35">
      <c r="A32" s="32"/>
      <c r="B32" s="7" t="s">
        <v>23</v>
      </c>
      <c r="C32" s="29">
        <v>2108</v>
      </c>
      <c r="D32" s="29">
        <v>1845</v>
      </c>
      <c r="E32" s="29">
        <v>5518</v>
      </c>
      <c r="F32" s="29">
        <v>2.62</v>
      </c>
      <c r="G32" s="85"/>
      <c r="H32" s="85"/>
      <c r="I32" s="85"/>
    </row>
    <row r="33" spans="1:9" x14ac:dyDescent="0.35">
      <c r="A33" s="32"/>
      <c r="B33" s="7" t="s">
        <v>24</v>
      </c>
      <c r="C33" s="29">
        <v>2053</v>
      </c>
      <c r="D33" s="29">
        <v>1744</v>
      </c>
      <c r="E33" s="29">
        <v>7886</v>
      </c>
      <c r="F33" s="29">
        <v>3.84</v>
      </c>
      <c r="G33" s="85"/>
      <c r="H33" s="85"/>
      <c r="I33" s="85"/>
    </row>
    <row r="34" spans="1:9" x14ac:dyDescent="0.35">
      <c r="A34" s="32"/>
      <c r="B34" s="7" t="s">
        <v>25</v>
      </c>
      <c r="C34" s="29">
        <v>961</v>
      </c>
      <c r="D34" s="29">
        <v>649</v>
      </c>
      <c r="E34" s="29">
        <v>6269</v>
      </c>
      <c r="F34" s="29">
        <v>6.52</v>
      </c>
      <c r="G34" s="85"/>
      <c r="H34" s="85"/>
      <c r="I34" s="85"/>
    </row>
    <row r="35" spans="1:9" x14ac:dyDescent="0.35">
      <c r="A35" s="32"/>
      <c r="B35" s="7" t="s">
        <v>61</v>
      </c>
      <c r="C35" s="29">
        <v>2352</v>
      </c>
      <c r="D35" s="29">
        <v>2044</v>
      </c>
      <c r="E35" s="29">
        <v>7130</v>
      </c>
      <c r="F35" s="29">
        <v>3.03</v>
      </c>
      <c r="G35" s="85"/>
      <c r="H35" s="85"/>
      <c r="I35" s="85"/>
    </row>
    <row r="36" spans="1:9" x14ac:dyDescent="0.35">
      <c r="A36" s="32"/>
      <c r="B36" s="7" t="s">
        <v>27</v>
      </c>
      <c r="C36" s="29">
        <v>954</v>
      </c>
      <c r="D36" s="29">
        <v>587</v>
      </c>
      <c r="E36" s="29">
        <v>7474</v>
      </c>
      <c r="F36" s="29">
        <v>7.83</v>
      </c>
      <c r="G36" s="85"/>
      <c r="H36" s="85"/>
      <c r="I36" s="85"/>
    </row>
    <row r="37" spans="1:9" x14ac:dyDescent="0.35">
      <c r="A37" s="32"/>
      <c r="B37" s="7" t="s">
        <v>28</v>
      </c>
      <c r="C37" s="29">
        <v>2039</v>
      </c>
      <c r="D37" s="29">
        <v>1721</v>
      </c>
      <c r="E37" s="29">
        <v>8308</v>
      </c>
      <c r="F37" s="29">
        <v>4.07</v>
      </c>
      <c r="G37" s="85"/>
      <c r="H37" s="85"/>
      <c r="I37" s="85"/>
    </row>
    <row r="38" spans="1:9" x14ac:dyDescent="0.35">
      <c r="A38" s="32"/>
      <c r="B38" s="7" t="s">
        <v>29</v>
      </c>
      <c r="C38" s="29">
        <v>1003</v>
      </c>
      <c r="D38" s="29">
        <v>680</v>
      </c>
      <c r="E38" s="29">
        <v>6970</v>
      </c>
      <c r="F38" s="29">
        <v>6.95</v>
      </c>
      <c r="G38" s="85"/>
      <c r="H38" s="85"/>
      <c r="I38" s="85"/>
    </row>
    <row r="39" spans="1:9" x14ac:dyDescent="0.35">
      <c r="A39" s="32"/>
      <c r="B39" s="7" t="s">
        <v>30</v>
      </c>
      <c r="C39" s="30">
        <v>19792</v>
      </c>
      <c r="D39" s="30">
        <v>15815</v>
      </c>
      <c r="E39" s="30">
        <v>101717</v>
      </c>
      <c r="F39" s="30"/>
      <c r="G39" s="86"/>
      <c r="H39" s="86"/>
      <c r="I39" s="86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3"/>
  <sheetViews>
    <sheetView workbookViewId="0">
      <selection activeCell="Q16" sqref="Q16"/>
    </sheetView>
  </sheetViews>
  <sheetFormatPr defaultRowHeight="14.5" x14ac:dyDescent="0.35"/>
  <cols>
    <col min="1" max="1" width="9.81640625" bestFit="1" customWidth="1"/>
    <col min="2" max="7" width="7.6328125" bestFit="1" customWidth="1"/>
    <col min="8" max="8" width="7.453125" bestFit="1" customWidth="1"/>
    <col min="9" max="9" width="9.453125" bestFit="1" customWidth="1"/>
    <col min="10" max="10" width="9.453125" customWidth="1"/>
    <col min="11" max="14" width="9.453125" bestFit="1" customWidth="1"/>
    <col min="15" max="15" width="9.1796875" bestFit="1" customWidth="1"/>
  </cols>
  <sheetData>
    <row r="1" spans="1:16" x14ac:dyDescent="0.35">
      <c r="A1" s="240" t="s">
        <v>189</v>
      </c>
      <c r="B1" s="240"/>
      <c r="C1" s="241"/>
      <c r="D1" s="241"/>
      <c r="E1" s="241"/>
      <c r="F1" s="18"/>
      <c r="G1" s="18"/>
      <c r="H1" s="18"/>
      <c r="I1" s="18"/>
      <c r="J1" s="18"/>
      <c r="K1" s="18"/>
      <c r="L1" s="18"/>
      <c r="M1" s="18"/>
      <c r="N1" s="18"/>
    </row>
    <row r="2" spans="1:16" x14ac:dyDescent="0.3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6" x14ac:dyDescent="0.35">
      <c r="A3" s="114" t="s">
        <v>8</v>
      </c>
      <c r="B3" s="114" t="s">
        <v>9</v>
      </c>
      <c r="C3" s="114" t="s">
        <v>10</v>
      </c>
      <c r="D3" s="114" t="s">
        <v>11</v>
      </c>
      <c r="E3" s="114" t="s">
        <v>12</v>
      </c>
      <c r="F3" s="114" t="s">
        <v>13</v>
      </c>
      <c r="G3" s="114" t="s">
        <v>14</v>
      </c>
      <c r="H3" s="114" t="s">
        <v>31</v>
      </c>
      <c r="I3" s="114" t="s">
        <v>190</v>
      </c>
      <c r="J3" s="114" t="s">
        <v>191</v>
      </c>
      <c r="K3" s="114" t="s">
        <v>155</v>
      </c>
      <c r="L3" s="114" t="s">
        <v>156</v>
      </c>
      <c r="M3" s="114" t="s">
        <v>169</v>
      </c>
      <c r="N3" s="114" t="s">
        <v>188</v>
      </c>
      <c r="O3" s="114" t="s">
        <v>0</v>
      </c>
    </row>
    <row r="4" spans="1:16" x14ac:dyDescent="0.35">
      <c r="A4" s="19" t="s">
        <v>18</v>
      </c>
      <c r="B4" s="19">
        <v>2505</v>
      </c>
      <c r="C4" s="19">
        <v>2905</v>
      </c>
      <c r="D4" s="19">
        <v>2210</v>
      </c>
      <c r="E4" s="19">
        <v>2640</v>
      </c>
      <c r="F4" s="19">
        <v>2419</v>
      </c>
      <c r="G4" s="19">
        <v>1625</v>
      </c>
      <c r="H4" s="19">
        <v>1718</v>
      </c>
      <c r="I4" s="23">
        <v>2445</v>
      </c>
      <c r="J4" s="23">
        <v>2853</v>
      </c>
      <c r="K4" s="2">
        <v>3427</v>
      </c>
      <c r="L4" s="2">
        <v>3506</v>
      </c>
      <c r="M4" s="2">
        <v>3392</v>
      </c>
      <c r="N4" s="178">
        <v>3653</v>
      </c>
      <c r="O4" s="87">
        <f>(N4-M4)/M4</f>
        <v>7.6945754716981132E-2</v>
      </c>
    </row>
    <row r="5" spans="1:16" x14ac:dyDescent="0.35">
      <c r="A5" s="19" t="s">
        <v>19</v>
      </c>
      <c r="B5" s="23">
        <v>10260</v>
      </c>
      <c r="C5" s="19">
        <v>10251</v>
      </c>
      <c r="D5" s="19">
        <v>11353</v>
      </c>
      <c r="E5" s="19">
        <v>9202</v>
      </c>
      <c r="F5" s="19">
        <v>11771</v>
      </c>
      <c r="G5" s="19">
        <v>12826</v>
      </c>
      <c r="H5" s="19">
        <v>10536</v>
      </c>
      <c r="I5" s="23">
        <v>13422</v>
      </c>
      <c r="J5" s="23">
        <v>13673</v>
      </c>
      <c r="K5" s="2">
        <v>13530</v>
      </c>
      <c r="L5" s="2">
        <v>20050</v>
      </c>
      <c r="M5" s="2">
        <v>13096</v>
      </c>
      <c r="N5" s="2">
        <v>13479</v>
      </c>
      <c r="O5" s="87">
        <f t="shared" ref="O5:O16" si="0">(N5-M5)/M5</f>
        <v>2.9245571166768479E-2</v>
      </c>
    </row>
    <row r="6" spans="1:16" x14ac:dyDescent="0.35">
      <c r="A6" s="19" t="s">
        <v>20</v>
      </c>
      <c r="B6" s="23">
        <v>25301</v>
      </c>
      <c r="C6" s="19">
        <v>24307</v>
      </c>
      <c r="D6" s="19">
        <v>25485</v>
      </c>
      <c r="E6" s="19">
        <v>27896</v>
      </c>
      <c r="F6" s="19">
        <v>24857</v>
      </c>
      <c r="G6" s="19">
        <v>20658</v>
      </c>
      <c r="H6" s="19">
        <v>23638</v>
      </c>
      <c r="I6" s="23">
        <v>26680</v>
      </c>
      <c r="J6" s="23">
        <v>29591</v>
      </c>
      <c r="K6" s="2">
        <v>31012</v>
      </c>
      <c r="L6" s="2">
        <v>33538</v>
      </c>
      <c r="M6" s="2">
        <v>36026</v>
      </c>
      <c r="N6" s="2">
        <v>23551</v>
      </c>
      <c r="O6" s="87">
        <f t="shared" si="0"/>
        <v>-0.34627768833620165</v>
      </c>
      <c r="P6" t="s">
        <v>197</v>
      </c>
    </row>
    <row r="7" spans="1:16" x14ac:dyDescent="0.35">
      <c r="A7" s="19" t="s">
        <v>21</v>
      </c>
      <c r="B7" s="23">
        <v>19960</v>
      </c>
      <c r="C7" s="19">
        <v>27243</v>
      </c>
      <c r="D7" s="19">
        <v>25954</v>
      </c>
      <c r="E7" s="19">
        <v>26101</v>
      </c>
      <c r="F7" s="19">
        <v>22262</v>
      </c>
      <c r="G7" s="19">
        <v>23174</v>
      </c>
      <c r="H7" s="19">
        <v>24452</v>
      </c>
      <c r="I7" s="23">
        <v>29248</v>
      </c>
      <c r="J7" s="23">
        <v>30066</v>
      </c>
      <c r="K7" s="2">
        <v>30320</v>
      </c>
      <c r="L7" s="2">
        <v>33791</v>
      </c>
      <c r="M7" s="2">
        <v>29537</v>
      </c>
      <c r="N7" s="2">
        <v>38209</v>
      </c>
      <c r="O7" s="87">
        <f t="shared" si="0"/>
        <v>0.29359786031079665</v>
      </c>
    </row>
    <row r="8" spans="1:16" x14ac:dyDescent="0.35">
      <c r="A8" s="19" t="s">
        <v>22</v>
      </c>
      <c r="B8" s="23">
        <v>24788</v>
      </c>
      <c r="C8" s="19">
        <v>24876</v>
      </c>
      <c r="D8" s="19">
        <v>24887</v>
      </c>
      <c r="E8" s="19">
        <v>24788</v>
      </c>
      <c r="F8" s="19">
        <v>21237</v>
      </c>
      <c r="G8" s="19">
        <v>21518</v>
      </c>
      <c r="H8" s="19">
        <v>23961</v>
      </c>
      <c r="I8" s="23">
        <v>24303</v>
      </c>
      <c r="J8" s="23">
        <v>23633</v>
      </c>
      <c r="K8" s="2">
        <v>26556</v>
      </c>
      <c r="L8" s="2">
        <v>30869</v>
      </c>
      <c r="M8" s="2">
        <v>34023</v>
      </c>
      <c r="N8" s="2">
        <v>33287</v>
      </c>
      <c r="O8" s="87">
        <f t="shared" si="0"/>
        <v>-2.1632425124180701E-2</v>
      </c>
    </row>
    <row r="9" spans="1:16" x14ac:dyDescent="0.35">
      <c r="A9" s="19" t="s">
        <v>23</v>
      </c>
      <c r="B9" s="23">
        <v>18101</v>
      </c>
      <c r="C9" s="19">
        <v>15458</v>
      </c>
      <c r="D9" s="19">
        <v>16128</v>
      </c>
      <c r="E9" s="19">
        <v>13929</v>
      </c>
      <c r="F9" s="19">
        <v>12168</v>
      </c>
      <c r="G9" s="19">
        <v>11684</v>
      </c>
      <c r="H9" s="19">
        <v>16752</v>
      </c>
      <c r="I9" s="23">
        <v>17415</v>
      </c>
      <c r="J9" s="23">
        <v>16531</v>
      </c>
      <c r="K9" s="2">
        <v>15551</v>
      </c>
      <c r="L9" s="2">
        <v>16096</v>
      </c>
      <c r="M9" s="2">
        <v>21512</v>
      </c>
      <c r="N9" s="2">
        <v>25951</v>
      </c>
      <c r="O9" s="87">
        <f t="shared" si="0"/>
        <v>0.20634994421718111</v>
      </c>
    </row>
    <row r="10" spans="1:16" x14ac:dyDescent="0.35">
      <c r="A10" s="19" t="s">
        <v>24</v>
      </c>
      <c r="B10" s="23">
        <v>17424</v>
      </c>
      <c r="C10" s="19">
        <v>17183</v>
      </c>
      <c r="D10" s="19">
        <v>13809</v>
      </c>
      <c r="E10" s="19">
        <v>13964</v>
      </c>
      <c r="F10" s="19">
        <v>11816</v>
      </c>
      <c r="G10" s="19">
        <v>12408</v>
      </c>
      <c r="H10" s="19">
        <v>13299</v>
      </c>
      <c r="I10" s="23">
        <v>16129</v>
      </c>
      <c r="J10" s="23">
        <v>16495</v>
      </c>
      <c r="K10" s="2">
        <v>16941</v>
      </c>
      <c r="L10" s="2">
        <v>19271</v>
      </c>
      <c r="M10" s="2">
        <v>16654</v>
      </c>
      <c r="N10" s="2">
        <v>16743</v>
      </c>
      <c r="O10" s="87">
        <f t="shared" si="0"/>
        <v>5.3440614867299148E-3</v>
      </c>
    </row>
    <row r="11" spans="1:16" x14ac:dyDescent="0.35">
      <c r="A11" s="19" t="s">
        <v>25</v>
      </c>
      <c r="B11" s="23">
        <v>23743</v>
      </c>
      <c r="C11" s="19">
        <v>21515</v>
      </c>
      <c r="D11" s="19">
        <v>25725</v>
      </c>
      <c r="E11" s="19">
        <v>22738</v>
      </c>
      <c r="F11" s="19">
        <v>18616</v>
      </c>
      <c r="G11" s="19">
        <v>20442</v>
      </c>
      <c r="H11" s="19">
        <v>25939</v>
      </c>
      <c r="I11" s="23">
        <v>25554</v>
      </c>
      <c r="J11" s="23">
        <v>26660</v>
      </c>
      <c r="K11" s="2">
        <v>25731</v>
      </c>
      <c r="L11" s="2">
        <v>29730</v>
      </c>
      <c r="M11" s="2">
        <v>31949</v>
      </c>
      <c r="N11" s="2">
        <v>28193</v>
      </c>
      <c r="O11" s="87">
        <f t="shared" si="0"/>
        <v>-0.11756236501924942</v>
      </c>
    </row>
    <row r="12" spans="1:16" x14ac:dyDescent="0.35">
      <c r="A12" s="19" t="s">
        <v>26</v>
      </c>
      <c r="B12" s="23">
        <v>23345</v>
      </c>
      <c r="C12" s="19">
        <v>20035</v>
      </c>
      <c r="D12" s="19">
        <v>21876</v>
      </c>
      <c r="E12" s="19">
        <v>22547</v>
      </c>
      <c r="F12" s="19">
        <v>20869</v>
      </c>
      <c r="G12" s="19">
        <v>20179</v>
      </c>
      <c r="H12" s="19">
        <v>19954</v>
      </c>
      <c r="I12" s="23">
        <v>18638</v>
      </c>
      <c r="J12" s="23">
        <v>21683</v>
      </c>
      <c r="K12" s="2">
        <v>23376</v>
      </c>
      <c r="L12" s="2">
        <v>29158</v>
      </c>
      <c r="M12" s="2">
        <v>27959</v>
      </c>
      <c r="N12" s="2">
        <v>21661</v>
      </c>
      <c r="O12" s="87">
        <f t="shared" si="0"/>
        <v>-0.22525841410637004</v>
      </c>
      <c r="P12" t="s">
        <v>198</v>
      </c>
    </row>
    <row r="13" spans="1:16" x14ac:dyDescent="0.35">
      <c r="A13" s="19" t="s">
        <v>27</v>
      </c>
      <c r="B13" s="23">
        <v>31250</v>
      </c>
      <c r="C13" s="19">
        <v>32020</v>
      </c>
      <c r="D13" s="19">
        <v>34414</v>
      </c>
      <c r="E13" s="19">
        <v>24887</v>
      </c>
      <c r="F13" s="19">
        <v>26264</v>
      </c>
      <c r="G13" s="19">
        <v>25292</v>
      </c>
      <c r="H13" s="19">
        <v>26737</v>
      </c>
      <c r="I13" s="23">
        <v>29919</v>
      </c>
      <c r="J13" s="23">
        <v>32147</v>
      </c>
      <c r="K13" s="2">
        <v>30320</v>
      </c>
      <c r="L13" s="2">
        <v>37159</v>
      </c>
      <c r="M13" s="2">
        <v>32727</v>
      </c>
      <c r="N13" s="2">
        <v>29310</v>
      </c>
      <c r="O13" s="87">
        <f t="shared" si="0"/>
        <v>-0.10440920341002842</v>
      </c>
    </row>
    <row r="14" spans="1:16" x14ac:dyDescent="0.35">
      <c r="A14" s="19" t="s">
        <v>28</v>
      </c>
      <c r="B14" s="23">
        <v>9861</v>
      </c>
      <c r="C14" s="19">
        <v>7094</v>
      </c>
      <c r="D14" s="19">
        <v>12425</v>
      </c>
      <c r="E14" s="23">
        <v>9081</v>
      </c>
      <c r="F14" s="19">
        <v>6706</v>
      </c>
      <c r="G14" s="19">
        <v>10211</v>
      </c>
      <c r="H14" s="19">
        <v>12033</v>
      </c>
      <c r="I14" s="23">
        <v>10547</v>
      </c>
      <c r="J14" s="23">
        <v>8219</v>
      </c>
      <c r="K14" s="2">
        <v>7321</v>
      </c>
      <c r="L14" s="2">
        <v>6424</v>
      </c>
      <c r="M14" s="2">
        <v>17041</v>
      </c>
      <c r="N14" s="2">
        <v>16462</v>
      </c>
      <c r="O14" s="87">
        <f t="shared" si="0"/>
        <v>-3.3976879291121413E-2</v>
      </c>
    </row>
    <row r="15" spans="1:16" x14ac:dyDescent="0.35">
      <c r="A15" s="19" t="s">
        <v>29</v>
      </c>
      <c r="B15" s="23">
        <v>6232</v>
      </c>
      <c r="C15" s="19">
        <v>6838</v>
      </c>
      <c r="D15" s="19">
        <v>5484</v>
      </c>
      <c r="E15" s="23">
        <v>5816</v>
      </c>
      <c r="F15" s="19">
        <v>4141</v>
      </c>
      <c r="G15" s="19">
        <v>4795</v>
      </c>
      <c r="H15" s="19">
        <v>4055</v>
      </c>
      <c r="I15" s="23">
        <v>4445</v>
      </c>
      <c r="J15" s="23">
        <v>4361</v>
      </c>
      <c r="K15" s="2">
        <v>4453</v>
      </c>
      <c r="L15" s="2">
        <v>3273</v>
      </c>
      <c r="M15" s="2">
        <v>4431</v>
      </c>
      <c r="N15" s="2">
        <v>4374</v>
      </c>
      <c r="O15" s="87">
        <f t="shared" si="0"/>
        <v>-1.2863913337846988E-2</v>
      </c>
    </row>
    <row r="16" spans="1:16" x14ac:dyDescent="0.35">
      <c r="A16" s="10" t="s">
        <v>30</v>
      </c>
      <c r="B16" s="7">
        <f t="shared" ref="B16:H16" si="1">SUM(B4:B15)</f>
        <v>212770</v>
      </c>
      <c r="C16" s="7">
        <f t="shared" si="1"/>
        <v>209725</v>
      </c>
      <c r="D16" s="7">
        <f t="shared" si="1"/>
        <v>219750</v>
      </c>
      <c r="E16" s="7">
        <f t="shared" si="1"/>
        <v>203589</v>
      </c>
      <c r="F16" s="7">
        <f t="shared" si="1"/>
        <v>183126</v>
      </c>
      <c r="G16" s="7">
        <f t="shared" si="1"/>
        <v>184812</v>
      </c>
      <c r="H16" s="7">
        <f t="shared" si="1"/>
        <v>203074</v>
      </c>
      <c r="I16" s="10">
        <f>SUM(I4:I15)</f>
        <v>218745</v>
      </c>
      <c r="J16" s="10">
        <v>225912</v>
      </c>
      <c r="K16" s="74">
        <f>SUM(K4:K15)</f>
        <v>228538</v>
      </c>
      <c r="L16" s="74">
        <f>SUM(L4:L15)</f>
        <v>262865</v>
      </c>
      <c r="M16" s="74">
        <f>SUM(M4:M15)</f>
        <v>268347</v>
      </c>
      <c r="N16" s="74">
        <f>SUM(N4:N15)</f>
        <v>254873</v>
      </c>
      <c r="O16" s="115">
        <f t="shared" si="0"/>
        <v>-5.0211107260375559E-2</v>
      </c>
    </row>
    <row r="42" spans="2:14" x14ac:dyDescent="0.35">
      <c r="B42" s="9" t="s">
        <v>9</v>
      </c>
      <c r="C42" s="9" t="s">
        <v>10</v>
      </c>
      <c r="D42" s="9" t="s">
        <v>11</v>
      </c>
      <c r="E42" s="9" t="s">
        <v>12</v>
      </c>
      <c r="F42" s="9" t="s">
        <v>13</v>
      </c>
      <c r="G42" s="9" t="s">
        <v>14</v>
      </c>
      <c r="H42" s="9" t="s">
        <v>31</v>
      </c>
      <c r="I42" s="9" t="s">
        <v>16</v>
      </c>
      <c r="J42" s="9" t="s">
        <v>17</v>
      </c>
      <c r="K42" s="9" t="s">
        <v>153</v>
      </c>
      <c r="L42" s="9" t="s">
        <v>157</v>
      </c>
      <c r="M42" s="9" t="s">
        <v>164</v>
      </c>
      <c r="N42" s="9" t="s">
        <v>196</v>
      </c>
    </row>
    <row r="43" spans="2:14" x14ac:dyDescent="0.35">
      <c r="B43" s="7">
        <v>212770</v>
      </c>
      <c r="C43" s="7">
        <v>209725</v>
      </c>
      <c r="D43" s="7">
        <v>219750</v>
      </c>
      <c r="E43" s="7">
        <v>203589</v>
      </c>
      <c r="F43" s="7">
        <v>183186</v>
      </c>
      <c r="G43" s="7">
        <v>184812</v>
      </c>
      <c r="H43" s="7">
        <v>203074</v>
      </c>
      <c r="I43" s="10">
        <v>218745</v>
      </c>
      <c r="J43" s="10">
        <v>225912</v>
      </c>
      <c r="K43" s="74">
        <v>228538</v>
      </c>
      <c r="L43" s="74">
        <v>262865</v>
      </c>
      <c r="M43" s="74">
        <v>268347</v>
      </c>
      <c r="N43" s="74">
        <v>254873</v>
      </c>
    </row>
  </sheetData>
  <mergeCells count="1">
    <mergeCell ref="A1:E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01"/>
  <sheetViews>
    <sheetView zoomScale="90" zoomScaleNormal="90" workbookViewId="0">
      <selection activeCell="O11" sqref="O11"/>
    </sheetView>
  </sheetViews>
  <sheetFormatPr defaultRowHeight="14.5" x14ac:dyDescent="0.35"/>
  <cols>
    <col min="1" max="1" width="13.54296875" customWidth="1"/>
    <col min="3" max="3" width="9.453125" customWidth="1"/>
    <col min="12" max="12" width="8.7265625" style="90"/>
    <col min="14" max="14" width="8.7265625" style="90"/>
  </cols>
  <sheetData>
    <row r="1" spans="1:15" x14ac:dyDescent="0.35">
      <c r="A1" s="1" t="s">
        <v>181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36"/>
      <c r="M1" s="18"/>
      <c r="N1" s="36"/>
      <c r="O1" s="18"/>
    </row>
    <row r="2" spans="1:15" x14ac:dyDescent="0.35">
      <c r="A2" s="19"/>
      <c r="B2" s="19" t="s">
        <v>32</v>
      </c>
      <c r="C2" s="19" t="s">
        <v>33</v>
      </c>
      <c r="D2" s="19" t="s">
        <v>34</v>
      </c>
      <c r="E2" s="19" t="s">
        <v>35</v>
      </c>
      <c r="F2" s="19" t="s">
        <v>36</v>
      </c>
      <c r="G2" s="19" t="s">
        <v>37</v>
      </c>
      <c r="H2" s="19" t="s">
        <v>38</v>
      </c>
      <c r="I2" s="19" t="s">
        <v>154</v>
      </c>
      <c r="J2" s="19" t="s">
        <v>39</v>
      </c>
      <c r="K2" s="19" t="s">
        <v>40</v>
      </c>
      <c r="L2" s="150" t="s">
        <v>41</v>
      </c>
      <c r="M2" s="11" t="s">
        <v>42</v>
      </c>
      <c r="N2" s="146" t="s">
        <v>41</v>
      </c>
      <c r="O2" s="11" t="s">
        <v>0</v>
      </c>
    </row>
    <row r="3" spans="1:15" x14ac:dyDescent="0.35">
      <c r="A3" s="19" t="s">
        <v>187</v>
      </c>
      <c r="B3" s="168">
        <v>7</v>
      </c>
      <c r="C3" s="168">
        <v>40</v>
      </c>
      <c r="D3" s="168">
        <v>1</v>
      </c>
      <c r="E3" s="2"/>
      <c r="F3" s="2"/>
      <c r="G3" s="168">
        <v>9</v>
      </c>
      <c r="H3" s="2"/>
      <c r="I3" s="168"/>
      <c r="J3" s="168">
        <v>50</v>
      </c>
      <c r="K3" s="2"/>
      <c r="L3" s="154">
        <f>SUM(B3:K3)</f>
        <v>107</v>
      </c>
      <c r="M3" s="2">
        <v>37</v>
      </c>
      <c r="N3" s="148">
        <f>SUM(L3:M3)</f>
        <v>144</v>
      </c>
      <c r="O3" s="20">
        <f>SUM(N3-N20)/N20</f>
        <v>0.46938775510204084</v>
      </c>
    </row>
    <row r="4" spans="1:15" x14ac:dyDescent="0.35">
      <c r="A4" s="5" t="s">
        <v>186</v>
      </c>
      <c r="B4" s="168">
        <v>4</v>
      </c>
      <c r="C4" s="168">
        <v>66</v>
      </c>
      <c r="D4" s="168"/>
      <c r="E4" s="2"/>
      <c r="F4" s="2"/>
      <c r="G4" s="168">
        <v>16</v>
      </c>
      <c r="H4" s="2"/>
      <c r="I4" s="168"/>
      <c r="J4" s="168"/>
      <c r="K4" s="2"/>
      <c r="L4" s="154">
        <f>SUM(B4:K4)</f>
        <v>86</v>
      </c>
      <c r="M4" s="2">
        <v>46</v>
      </c>
      <c r="N4" s="148">
        <f t="shared" ref="N4:N13" si="0">SUM(L4:M4)</f>
        <v>132</v>
      </c>
      <c r="O4" s="20">
        <f>SUM(N4-N21)/N21</f>
        <v>-0.60240963855421692</v>
      </c>
    </row>
    <row r="5" spans="1:15" x14ac:dyDescent="0.35">
      <c r="A5" s="5" t="s">
        <v>45</v>
      </c>
      <c r="B5" s="168"/>
      <c r="C5" s="168">
        <v>13</v>
      </c>
      <c r="D5" s="168"/>
      <c r="E5" s="2"/>
      <c r="F5" s="2"/>
      <c r="G5" s="168">
        <v>5</v>
      </c>
      <c r="H5" s="2"/>
      <c r="I5" s="168"/>
      <c r="J5" s="168"/>
      <c r="K5" s="2"/>
      <c r="L5" s="154">
        <f t="shared" ref="L5:L10" si="1">SUM(B5:K5)</f>
        <v>18</v>
      </c>
      <c r="M5" s="2">
        <v>1</v>
      </c>
      <c r="N5" s="148">
        <f t="shared" si="0"/>
        <v>19</v>
      </c>
      <c r="O5" s="20">
        <f>SUM(N5-N22)/N22</f>
        <v>-0.68333333333333335</v>
      </c>
    </row>
    <row r="6" spans="1:15" x14ac:dyDescent="0.35">
      <c r="A6" s="5" t="s">
        <v>47</v>
      </c>
      <c r="B6" s="168">
        <v>136</v>
      </c>
      <c r="C6" s="168">
        <v>800</v>
      </c>
      <c r="D6" s="168">
        <v>2</v>
      </c>
      <c r="E6" s="2"/>
      <c r="F6" s="2"/>
      <c r="G6" s="168">
        <v>439</v>
      </c>
      <c r="H6" s="2"/>
      <c r="I6" s="168"/>
      <c r="J6" s="168">
        <v>88</v>
      </c>
      <c r="K6" s="2">
        <v>1</v>
      </c>
      <c r="L6" s="154">
        <f t="shared" si="1"/>
        <v>1466</v>
      </c>
      <c r="M6" s="2">
        <v>1479</v>
      </c>
      <c r="N6" s="148">
        <f t="shared" si="0"/>
        <v>2945</v>
      </c>
      <c r="O6" s="20">
        <f t="shared" ref="O6:O11" si="2">SUM(N6-N24)/N24</f>
        <v>0.28434365460095945</v>
      </c>
    </row>
    <row r="7" spans="1:15" x14ac:dyDescent="0.35">
      <c r="A7" s="5" t="s">
        <v>185</v>
      </c>
      <c r="B7" s="168">
        <v>27</v>
      </c>
      <c r="C7" s="168">
        <v>7</v>
      </c>
      <c r="D7" s="168"/>
      <c r="E7" s="2"/>
      <c r="F7" s="2"/>
      <c r="G7" s="168">
        <v>31</v>
      </c>
      <c r="H7" s="2"/>
      <c r="I7" s="168"/>
      <c r="J7" s="168"/>
      <c r="K7" s="2"/>
      <c r="L7" s="154">
        <f t="shared" si="1"/>
        <v>65</v>
      </c>
      <c r="M7" s="2">
        <v>12</v>
      </c>
      <c r="N7" s="148">
        <f t="shared" si="0"/>
        <v>77</v>
      </c>
      <c r="O7" s="20">
        <f t="shared" si="2"/>
        <v>-0.72695035460992907</v>
      </c>
    </row>
    <row r="8" spans="1:15" x14ac:dyDescent="0.35">
      <c r="A8" s="5" t="s">
        <v>49</v>
      </c>
      <c r="B8" s="168"/>
      <c r="C8" s="168">
        <v>900</v>
      </c>
      <c r="D8" s="168">
        <v>2</v>
      </c>
      <c r="E8" s="2"/>
      <c r="F8" s="2">
        <v>3</v>
      </c>
      <c r="G8" s="168"/>
      <c r="H8" s="2"/>
      <c r="I8" s="168"/>
      <c r="J8" s="168">
        <v>84</v>
      </c>
      <c r="K8" s="2"/>
      <c r="L8" s="154">
        <f t="shared" si="1"/>
        <v>989</v>
      </c>
      <c r="M8" s="2">
        <v>41</v>
      </c>
      <c r="N8" s="148">
        <f>SUM(L8:M8)</f>
        <v>1030</v>
      </c>
      <c r="O8" s="20">
        <f t="shared" si="2"/>
        <v>0.13311331133113311</v>
      </c>
    </row>
    <row r="9" spans="1:15" x14ac:dyDescent="0.35">
      <c r="A9" s="5" t="s">
        <v>184</v>
      </c>
      <c r="B9" s="168">
        <v>29</v>
      </c>
      <c r="C9" s="168">
        <v>23</v>
      </c>
      <c r="D9" s="168">
        <v>7</v>
      </c>
      <c r="E9" s="2"/>
      <c r="F9" s="2"/>
      <c r="G9" s="168">
        <v>3</v>
      </c>
      <c r="H9" s="2"/>
      <c r="I9" s="168"/>
      <c r="J9" s="168"/>
      <c r="K9" s="2">
        <v>1</v>
      </c>
      <c r="L9" s="154">
        <f t="shared" si="1"/>
        <v>63</v>
      </c>
      <c r="M9" s="2">
        <v>10</v>
      </c>
      <c r="N9" s="148">
        <f t="shared" si="0"/>
        <v>73</v>
      </c>
      <c r="O9" s="20">
        <f t="shared" si="2"/>
        <v>7.3529411764705885E-2</v>
      </c>
    </row>
    <row r="10" spans="1:15" x14ac:dyDescent="0.35">
      <c r="A10" s="5" t="s">
        <v>51</v>
      </c>
      <c r="B10" s="168">
        <v>74</v>
      </c>
      <c r="C10" s="168">
        <v>735</v>
      </c>
      <c r="D10" s="168">
        <v>1</v>
      </c>
      <c r="E10" s="2"/>
      <c r="F10" s="2"/>
      <c r="G10" s="168">
        <v>398</v>
      </c>
      <c r="H10" s="2"/>
      <c r="I10" s="168">
        <v>3</v>
      </c>
      <c r="J10" s="168">
        <v>5</v>
      </c>
      <c r="K10" s="2"/>
      <c r="L10" s="154">
        <f t="shared" si="1"/>
        <v>1216</v>
      </c>
      <c r="M10" s="2">
        <v>504</v>
      </c>
      <c r="N10" s="148">
        <f t="shared" si="0"/>
        <v>1720</v>
      </c>
      <c r="O10" s="20">
        <f t="shared" si="2"/>
        <v>-5.8105752469494478E-4</v>
      </c>
    </row>
    <row r="11" spans="1:15" x14ac:dyDescent="0.35">
      <c r="A11" s="5" t="s">
        <v>52</v>
      </c>
      <c r="B11" s="168">
        <v>3762</v>
      </c>
      <c r="C11" s="168">
        <v>3548</v>
      </c>
      <c r="D11" s="168">
        <v>2</v>
      </c>
      <c r="E11" s="2"/>
      <c r="F11" s="2">
        <v>5</v>
      </c>
      <c r="G11" s="168">
        <v>1635</v>
      </c>
      <c r="H11" s="2">
        <v>22</v>
      </c>
      <c r="I11" s="168">
        <v>91</v>
      </c>
      <c r="J11" s="168">
        <v>289</v>
      </c>
      <c r="K11" s="2">
        <v>1</v>
      </c>
      <c r="L11" s="154">
        <f>SUM(B11:K11)</f>
        <v>9355</v>
      </c>
      <c r="M11" s="2">
        <v>2095</v>
      </c>
      <c r="N11" s="148">
        <f t="shared" si="0"/>
        <v>11450</v>
      </c>
      <c r="O11" s="20">
        <f t="shared" si="2"/>
        <v>-2.6939746749383871E-2</v>
      </c>
    </row>
    <row r="12" spans="1:15" x14ac:dyDescent="0.35">
      <c r="A12" s="5" t="s">
        <v>53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154"/>
      <c r="M12" s="2"/>
      <c r="N12" s="148"/>
      <c r="O12" s="20"/>
    </row>
    <row r="13" spans="1:15" s="90" customFormat="1" x14ac:dyDescent="0.35">
      <c r="A13" s="153" t="s">
        <v>30</v>
      </c>
      <c r="B13" s="169">
        <f>SUM(B3:B12)</f>
        <v>4039</v>
      </c>
      <c r="C13" s="145">
        <f t="shared" ref="C13:M13" si="3">SUM(C3:C12)</f>
        <v>6132</v>
      </c>
      <c r="D13" s="145">
        <f t="shared" si="3"/>
        <v>15</v>
      </c>
      <c r="E13" s="145">
        <f t="shared" si="3"/>
        <v>0</v>
      </c>
      <c r="F13" s="145">
        <f t="shared" si="3"/>
        <v>8</v>
      </c>
      <c r="G13" s="145">
        <f t="shared" si="3"/>
        <v>2536</v>
      </c>
      <c r="H13" s="145">
        <f t="shared" si="3"/>
        <v>22</v>
      </c>
      <c r="I13" s="145">
        <f t="shared" si="3"/>
        <v>94</v>
      </c>
      <c r="J13" s="145">
        <f t="shared" si="3"/>
        <v>516</v>
      </c>
      <c r="K13" s="145">
        <f t="shared" si="3"/>
        <v>3</v>
      </c>
      <c r="L13" s="145">
        <f t="shared" si="3"/>
        <v>13365</v>
      </c>
      <c r="M13" s="150">
        <f t="shared" si="3"/>
        <v>4225</v>
      </c>
      <c r="N13" s="148">
        <f t="shared" si="0"/>
        <v>17590</v>
      </c>
      <c r="O13" s="149">
        <f>SUM(N13-N31)/N31</f>
        <v>2.7934553332193148E-3</v>
      </c>
    </row>
    <row r="14" spans="1:15" x14ac:dyDescent="0.35">
      <c r="A14" s="11" t="s">
        <v>0</v>
      </c>
      <c r="B14" s="92">
        <f t="shared" ref="B14:J14" si="4">SUM(B13-B31)/B31</f>
        <v>0.18272327964860907</v>
      </c>
      <c r="C14" s="21">
        <f t="shared" si="4"/>
        <v>3.8617886178861791E-2</v>
      </c>
      <c r="D14" s="21">
        <f t="shared" si="4"/>
        <v>-0.80263157894736847</v>
      </c>
      <c r="E14" s="21">
        <f t="shared" si="4"/>
        <v>-1</v>
      </c>
      <c r="F14" s="21">
        <f t="shared" si="4"/>
        <v>0</v>
      </c>
      <c r="G14" s="21">
        <f t="shared" si="4"/>
        <v>-0.27126436781609198</v>
      </c>
      <c r="H14" s="21">
        <f t="shared" si="4"/>
        <v>0.1</v>
      </c>
      <c r="I14" s="21">
        <f t="shared" si="4"/>
        <v>-0.5545023696682464</v>
      </c>
      <c r="J14" s="21">
        <f t="shared" si="4"/>
        <v>-0.1103448275862069</v>
      </c>
      <c r="K14" s="21">
        <v>0</v>
      </c>
      <c r="L14" s="21">
        <f>SUM(L13-L31)/L31</f>
        <v>-2.8847551228019182E-2</v>
      </c>
      <c r="M14" s="21">
        <f>SUM(M13-M31)/M31</f>
        <v>0.11802064038105319</v>
      </c>
      <c r="N14" s="155">
        <f>SUM(N13-N31)/N31</f>
        <v>2.7934553332193148E-3</v>
      </c>
      <c r="O14" s="19"/>
    </row>
    <row r="15" spans="1:15" s="90" customFormat="1" x14ac:dyDescent="0.35">
      <c r="A15" s="223" t="s">
        <v>219</v>
      </c>
      <c r="B15" s="169"/>
      <c r="C15" s="154">
        <v>3128</v>
      </c>
      <c r="D15" s="145"/>
      <c r="E15" s="145"/>
      <c r="F15" s="145"/>
      <c r="G15" s="145"/>
      <c r="H15" s="145"/>
      <c r="I15" s="145"/>
      <c r="J15" s="145"/>
      <c r="K15" s="145"/>
      <c r="L15" s="145"/>
      <c r="M15" s="150"/>
      <c r="N15" s="55">
        <v>3128</v>
      </c>
      <c r="O15" s="149"/>
    </row>
    <row r="16" spans="1:15" x14ac:dyDescent="0.35">
      <c r="A16" s="164"/>
      <c r="B16" s="165"/>
      <c r="C16" s="166"/>
      <c r="D16" s="166"/>
      <c r="E16" s="166"/>
      <c r="F16" s="166"/>
      <c r="G16" s="166"/>
      <c r="H16" s="166"/>
      <c r="I16" s="166"/>
      <c r="J16" s="166"/>
      <c r="K16" s="166"/>
      <c r="L16" s="167"/>
      <c r="M16" s="166"/>
      <c r="N16" s="167"/>
      <c r="O16" s="24"/>
    </row>
    <row r="17" spans="1:15" x14ac:dyDescent="0.35">
      <c r="A17" s="164"/>
      <c r="B17" s="165"/>
      <c r="C17" s="166"/>
      <c r="D17" s="166"/>
      <c r="E17" s="166"/>
      <c r="F17" s="166"/>
      <c r="G17" s="166"/>
      <c r="H17" s="166"/>
      <c r="I17" s="166"/>
      <c r="J17" s="166"/>
      <c r="K17" s="166"/>
      <c r="L17" s="167"/>
      <c r="M17" s="166"/>
      <c r="N17" s="167"/>
      <c r="O17" s="24"/>
    </row>
    <row r="18" spans="1:15" x14ac:dyDescent="0.35">
      <c r="A18" s="1" t="s">
        <v>165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36"/>
      <c r="M18" s="18"/>
      <c r="N18" s="36"/>
      <c r="O18" s="18"/>
    </row>
    <row r="19" spans="1:15" x14ac:dyDescent="0.35">
      <c r="A19" s="19"/>
      <c r="B19" s="19" t="s">
        <v>32</v>
      </c>
      <c r="C19" s="19" t="s">
        <v>33</v>
      </c>
      <c r="D19" s="19" t="s">
        <v>34</v>
      </c>
      <c r="E19" s="19" t="s">
        <v>35</v>
      </c>
      <c r="F19" s="19" t="s">
        <v>36</v>
      </c>
      <c r="G19" s="19" t="s">
        <v>37</v>
      </c>
      <c r="H19" s="19" t="s">
        <v>38</v>
      </c>
      <c r="I19" s="19" t="s">
        <v>154</v>
      </c>
      <c r="J19" s="19" t="s">
        <v>39</v>
      </c>
      <c r="K19" s="19" t="s">
        <v>40</v>
      </c>
      <c r="L19" s="150" t="s">
        <v>41</v>
      </c>
      <c r="M19" s="11" t="s">
        <v>42</v>
      </c>
      <c r="N19" s="217" t="s">
        <v>41</v>
      </c>
      <c r="O19" s="164"/>
    </row>
    <row r="20" spans="1:15" x14ac:dyDescent="0.35">
      <c r="A20" s="19" t="s">
        <v>43</v>
      </c>
      <c r="B20" s="2">
        <v>14</v>
      </c>
      <c r="C20" s="2">
        <v>40</v>
      </c>
      <c r="D20" s="2">
        <v>0</v>
      </c>
      <c r="E20" s="2">
        <v>1</v>
      </c>
      <c r="F20" s="2">
        <v>0</v>
      </c>
      <c r="G20" s="2">
        <v>21</v>
      </c>
      <c r="H20" s="2">
        <v>5</v>
      </c>
      <c r="I20" s="2">
        <v>0</v>
      </c>
      <c r="J20" s="2">
        <v>6</v>
      </c>
      <c r="K20" s="2">
        <v>0</v>
      </c>
      <c r="L20" s="154">
        <f>SUM(B20:K20)</f>
        <v>87</v>
      </c>
      <c r="M20" s="2">
        <v>11</v>
      </c>
      <c r="N20" s="218">
        <f>SUM(L20:M20)</f>
        <v>98</v>
      </c>
      <c r="O20" s="220"/>
    </row>
    <row r="21" spans="1:15" x14ac:dyDescent="0.35">
      <c r="A21" s="5" t="s">
        <v>44</v>
      </c>
      <c r="B21" s="2">
        <v>9</v>
      </c>
      <c r="C21" s="2">
        <v>122</v>
      </c>
      <c r="D21" s="2">
        <v>0</v>
      </c>
      <c r="E21" s="2">
        <v>0</v>
      </c>
      <c r="F21" s="2">
        <v>0</v>
      </c>
      <c r="G21" s="2">
        <v>68</v>
      </c>
      <c r="H21" s="2">
        <v>0</v>
      </c>
      <c r="I21" s="2">
        <v>0</v>
      </c>
      <c r="J21" s="2">
        <v>0</v>
      </c>
      <c r="K21" s="2">
        <v>0</v>
      </c>
      <c r="L21" s="154">
        <f t="shared" ref="L21:L31" si="5">SUM(B21:K21)</f>
        <v>199</v>
      </c>
      <c r="M21" s="2">
        <v>133</v>
      </c>
      <c r="N21" s="218">
        <f t="shared" ref="N21:N31" si="6">SUM(L21:M21)</f>
        <v>332</v>
      </c>
      <c r="O21" s="220"/>
    </row>
    <row r="22" spans="1:15" x14ac:dyDescent="0.35">
      <c r="A22" s="5" t="s">
        <v>45</v>
      </c>
      <c r="B22" s="2">
        <v>1</v>
      </c>
      <c r="C22" s="2">
        <v>22</v>
      </c>
      <c r="D22" s="2">
        <v>0</v>
      </c>
      <c r="E22" s="2">
        <v>0</v>
      </c>
      <c r="F22" s="2">
        <v>0</v>
      </c>
      <c r="G22" s="2">
        <v>12</v>
      </c>
      <c r="H22" s="2">
        <v>0</v>
      </c>
      <c r="I22" s="2">
        <v>0</v>
      </c>
      <c r="J22" s="2">
        <v>0</v>
      </c>
      <c r="K22" s="2">
        <v>0</v>
      </c>
      <c r="L22" s="154">
        <f t="shared" si="5"/>
        <v>35</v>
      </c>
      <c r="M22" s="2">
        <v>25</v>
      </c>
      <c r="N22" s="218">
        <f t="shared" si="6"/>
        <v>60</v>
      </c>
      <c r="O22" s="220"/>
    </row>
    <row r="23" spans="1:15" x14ac:dyDescent="0.35">
      <c r="A23" s="5" t="s">
        <v>46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154">
        <f t="shared" si="5"/>
        <v>0</v>
      </c>
      <c r="M23" s="2">
        <v>0</v>
      </c>
      <c r="N23" s="218">
        <f t="shared" si="6"/>
        <v>0</v>
      </c>
      <c r="O23" s="221"/>
    </row>
    <row r="24" spans="1:15" x14ac:dyDescent="0.35">
      <c r="A24" s="5" t="s">
        <v>47</v>
      </c>
      <c r="B24" s="2">
        <v>101</v>
      </c>
      <c r="C24" s="2">
        <v>586</v>
      </c>
      <c r="D24" s="2">
        <v>2</v>
      </c>
      <c r="E24" s="2">
        <v>23</v>
      </c>
      <c r="F24" s="2">
        <v>1</v>
      </c>
      <c r="G24" s="2">
        <v>467</v>
      </c>
      <c r="H24" s="2">
        <v>0</v>
      </c>
      <c r="I24" s="2">
        <v>1</v>
      </c>
      <c r="J24" s="2">
        <v>101</v>
      </c>
      <c r="K24" s="2">
        <v>0</v>
      </c>
      <c r="L24" s="154">
        <f t="shared" si="5"/>
        <v>1282</v>
      </c>
      <c r="M24" s="2">
        <v>1011</v>
      </c>
      <c r="N24" s="218">
        <f t="shared" si="6"/>
        <v>2293</v>
      </c>
      <c r="O24" s="220"/>
    </row>
    <row r="25" spans="1:15" x14ac:dyDescent="0.35">
      <c r="A25" s="5" t="s">
        <v>48</v>
      </c>
      <c r="B25" s="2">
        <v>40</v>
      </c>
      <c r="C25" s="2">
        <v>21</v>
      </c>
      <c r="D25" s="2">
        <v>0</v>
      </c>
      <c r="E25" s="2">
        <v>0</v>
      </c>
      <c r="F25" s="2">
        <v>0</v>
      </c>
      <c r="G25" s="2">
        <v>54</v>
      </c>
      <c r="H25" s="2">
        <v>0</v>
      </c>
      <c r="I25" s="2">
        <v>0</v>
      </c>
      <c r="J25" s="2">
        <v>8</v>
      </c>
      <c r="K25" s="2">
        <v>0</v>
      </c>
      <c r="L25" s="154">
        <f t="shared" si="5"/>
        <v>123</v>
      </c>
      <c r="M25" s="2">
        <v>159</v>
      </c>
      <c r="N25" s="218">
        <f t="shared" si="6"/>
        <v>282</v>
      </c>
      <c r="O25" s="220"/>
    </row>
    <row r="26" spans="1:15" x14ac:dyDescent="0.35">
      <c r="A26" s="5" t="s">
        <v>49</v>
      </c>
      <c r="B26" s="2">
        <v>0</v>
      </c>
      <c r="C26" s="2">
        <v>790</v>
      </c>
      <c r="D26" s="2">
        <v>0</v>
      </c>
      <c r="E26" s="2">
        <v>2</v>
      </c>
      <c r="F26" s="2">
        <v>3</v>
      </c>
      <c r="G26" s="2">
        <v>0</v>
      </c>
      <c r="H26" s="2">
        <v>0</v>
      </c>
      <c r="I26" s="2">
        <v>0</v>
      </c>
      <c r="J26" s="2">
        <v>95</v>
      </c>
      <c r="K26" s="2">
        <v>0</v>
      </c>
      <c r="L26" s="154">
        <f t="shared" si="5"/>
        <v>890</v>
      </c>
      <c r="M26" s="2">
        <v>19</v>
      </c>
      <c r="N26" s="218">
        <f t="shared" si="6"/>
        <v>909</v>
      </c>
      <c r="O26" s="220"/>
    </row>
    <row r="27" spans="1:15" x14ac:dyDescent="0.35">
      <c r="A27" s="5" t="s">
        <v>50</v>
      </c>
      <c r="B27" s="2">
        <v>22</v>
      </c>
      <c r="C27" s="2">
        <v>32</v>
      </c>
      <c r="D27" s="2">
        <v>0</v>
      </c>
      <c r="E27" s="2">
        <v>0</v>
      </c>
      <c r="F27" s="2">
        <v>0</v>
      </c>
      <c r="G27" s="2">
        <v>14</v>
      </c>
      <c r="H27" s="2">
        <v>0</v>
      </c>
      <c r="I27" s="2">
        <v>0</v>
      </c>
      <c r="J27" s="2">
        <v>0</v>
      </c>
      <c r="K27" s="2">
        <v>0</v>
      </c>
      <c r="L27" s="154">
        <f t="shared" si="5"/>
        <v>68</v>
      </c>
      <c r="M27" s="2"/>
      <c r="N27" s="218">
        <f t="shared" si="6"/>
        <v>68</v>
      </c>
      <c r="O27" s="220"/>
    </row>
    <row r="28" spans="1:15" x14ac:dyDescent="0.35">
      <c r="A28" s="5" t="s">
        <v>51</v>
      </c>
      <c r="B28" s="2">
        <v>34</v>
      </c>
      <c r="C28" s="2">
        <v>537</v>
      </c>
      <c r="D28" s="2">
        <v>0</v>
      </c>
      <c r="E28" s="2">
        <v>0</v>
      </c>
      <c r="F28" s="2">
        <v>0</v>
      </c>
      <c r="G28" s="2">
        <v>710</v>
      </c>
      <c r="H28" s="2">
        <v>0</v>
      </c>
      <c r="I28" s="2">
        <v>5</v>
      </c>
      <c r="J28" s="2">
        <v>14</v>
      </c>
      <c r="K28" s="2">
        <v>0</v>
      </c>
      <c r="L28" s="154">
        <f t="shared" si="5"/>
        <v>1300</v>
      </c>
      <c r="M28" s="2">
        <v>421</v>
      </c>
      <c r="N28" s="218">
        <f t="shared" si="6"/>
        <v>1721</v>
      </c>
      <c r="O28" s="220"/>
    </row>
    <row r="29" spans="1:15" x14ac:dyDescent="0.35">
      <c r="A29" s="5" t="s">
        <v>52</v>
      </c>
      <c r="B29" s="2">
        <v>3193</v>
      </c>
      <c r="C29" s="2">
        <v>3750</v>
      </c>
      <c r="D29" s="2">
        <v>74</v>
      </c>
      <c r="E29" s="2">
        <v>42</v>
      </c>
      <c r="F29" s="2">
        <v>4</v>
      </c>
      <c r="G29" s="2">
        <v>2130</v>
      </c>
      <c r="H29" s="2">
        <v>14</v>
      </c>
      <c r="I29" s="2">
        <v>205</v>
      </c>
      <c r="J29" s="2">
        <v>355</v>
      </c>
      <c r="K29" s="2">
        <v>0</v>
      </c>
      <c r="L29" s="154">
        <f>SUM(B29:K29)</f>
        <v>9767</v>
      </c>
      <c r="M29" s="2">
        <v>2000</v>
      </c>
      <c r="N29" s="218">
        <f t="shared" si="6"/>
        <v>11767</v>
      </c>
      <c r="O29" s="220"/>
    </row>
    <row r="30" spans="1:15" x14ac:dyDescent="0.35">
      <c r="A30" s="5" t="s">
        <v>53</v>
      </c>
      <c r="B30" s="2">
        <v>1</v>
      </c>
      <c r="C30" s="2">
        <v>4</v>
      </c>
      <c r="D30" s="2">
        <v>0</v>
      </c>
      <c r="E30" s="2">
        <v>0</v>
      </c>
      <c r="F30" s="2">
        <v>0</v>
      </c>
      <c r="G30" s="2">
        <v>4</v>
      </c>
      <c r="H30" s="2">
        <v>1</v>
      </c>
      <c r="I30" s="2">
        <v>0</v>
      </c>
      <c r="J30" s="2">
        <v>1</v>
      </c>
      <c r="K30" s="2">
        <v>0</v>
      </c>
      <c r="L30" s="154">
        <f t="shared" si="5"/>
        <v>11</v>
      </c>
      <c r="M30" s="2">
        <v>0</v>
      </c>
      <c r="N30" s="218">
        <f t="shared" si="6"/>
        <v>11</v>
      </c>
      <c r="O30" s="220"/>
    </row>
    <row r="31" spans="1:15" s="90" customFormat="1" x14ac:dyDescent="0.35">
      <c r="A31" s="153" t="s">
        <v>30</v>
      </c>
      <c r="B31" s="156">
        <f t="shared" ref="B31:K31" si="7">SUM(B20:B30)</f>
        <v>3415</v>
      </c>
      <c r="C31" s="154">
        <f t="shared" si="7"/>
        <v>5904</v>
      </c>
      <c r="D31" s="154">
        <f t="shared" si="7"/>
        <v>76</v>
      </c>
      <c r="E31" s="154">
        <f t="shared" si="7"/>
        <v>68</v>
      </c>
      <c r="F31" s="154">
        <f t="shared" si="7"/>
        <v>8</v>
      </c>
      <c r="G31" s="154">
        <f t="shared" si="7"/>
        <v>3480</v>
      </c>
      <c r="H31" s="154">
        <f t="shared" si="7"/>
        <v>20</v>
      </c>
      <c r="I31" s="154">
        <f t="shared" si="7"/>
        <v>211</v>
      </c>
      <c r="J31" s="154">
        <f t="shared" si="7"/>
        <v>580</v>
      </c>
      <c r="K31" s="154">
        <f t="shared" si="7"/>
        <v>0</v>
      </c>
      <c r="L31" s="145">
        <f t="shared" si="5"/>
        <v>13762</v>
      </c>
      <c r="M31" s="150">
        <f>SUM(M20:M30)</f>
        <v>3779</v>
      </c>
      <c r="N31" s="218">
        <f t="shared" si="6"/>
        <v>17541</v>
      </c>
      <c r="O31" s="222"/>
    </row>
    <row r="32" spans="1:15" x14ac:dyDescent="0.35">
      <c r="A32" s="11" t="s">
        <v>0</v>
      </c>
      <c r="B32" s="92">
        <f t="shared" ref="B32:N32" si="8">SUM(B31-B46)/B46</f>
        <v>4.9391304347826086</v>
      </c>
      <c r="C32" s="21">
        <f t="shared" si="8"/>
        <v>-0.17954419121734297</v>
      </c>
      <c r="D32" s="21">
        <f t="shared" si="8"/>
        <v>-0.24</v>
      </c>
      <c r="E32" s="21">
        <f t="shared" si="8"/>
        <v>-0.16049382716049382</v>
      </c>
      <c r="F32" s="21">
        <f t="shared" si="8"/>
        <v>-0.2</v>
      </c>
      <c r="G32" s="21">
        <f t="shared" si="8"/>
        <v>-0.20256645279560037</v>
      </c>
      <c r="H32" s="21">
        <f t="shared" si="8"/>
        <v>-0.5</v>
      </c>
      <c r="I32" s="21">
        <f t="shared" si="8"/>
        <v>1.1100000000000001</v>
      </c>
      <c r="J32" s="21">
        <f t="shared" si="8"/>
        <v>-2.6845637583892617E-2</v>
      </c>
      <c r="K32" s="21">
        <f t="shared" si="8"/>
        <v>-1</v>
      </c>
      <c r="L32" s="155">
        <f t="shared" si="8"/>
        <v>5.3348641408342903E-2</v>
      </c>
      <c r="M32" s="21">
        <f t="shared" si="8"/>
        <v>-9.354761333653154E-2</v>
      </c>
      <c r="N32" s="219">
        <f t="shared" si="8"/>
        <v>1.781362423117094E-2</v>
      </c>
      <c r="O32" s="24"/>
    </row>
    <row r="33" spans="1:15" x14ac:dyDescent="0.35">
      <c r="A33" s="18"/>
      <c r="B33" s="22"/>
      <c r="C33" s="18"/>
      <c r="D33" s="18"/>
      <c r="E33" s="18"/>
      <c r="F33" s="18"/>
      <c r="G33" s="18"/>
      <c r="H33" s="18"/>
      <c r="I33" s="18"/>
      <c r="J33" s="18"/>
      <c r="K33" s="18"/>
      <c r="L33" s="36"/>
      <c r="M33" s="18"/>
      <c r="N33" s="36"/>
      <c r="O33" s="24"/>
    </row>
    <row r="34" spans="1:15" x14ac:dyDescent="0.35">
      <c r="A34" s="1" t="s">
        <v>166</v>
      </c>
      <c r="B34" s="1"/>
      <c r="C34" s="18"/>
      <c r="D34" s="18"/>
      <c r="E34" s="18"/>
      <c r="F34" s="18"/>
      <c r="G34" s="18"/>
      <c r="H34" s="18"/>
      <c r="I34" s="18"/>
      <c r="J34" s="18"/>
      <c r="K34" s="18"/>
      <c r="L34" s="36"/>
      <c r="M34" s="18"/>
      <c r="N34" s="36"/>
      <c r="O34" s="18"/>
    </row>
    <row r="35" spans="1:15" x14ac:dyDescent="0.35">
      <c r="A35" s="19"/>
      <c r="B35" s="19" t="s">
        <v>32</v>
      </c>
      <c r="C35" s="19" t="s">
        <v>33</v>
      </c>
      <c r="D35" s="19" t="s">
        <v>34</v>
      </c>
      <c r="E35" s="19" t="s">
        <v>35</v>
      </c>
      <c r="F35" s="19" t="s">
        <v>36</v>
      </c>
      <c r="G35" s="19" t="s">
        <v>37</v>
      </c>
      <c r="H35" s="19" t="s">
        <v>38</v>
      </c>
      <c r="I35" s="19" t="s">
        <v>154</v>
      </c>
      <c r="J35" s="19" t="s">
        <v>39</v>
      </c>
      <c r="K35" s="19" t="s">
        <v>40</v>
      </c>
      <c r="L35" s="150" t="s">
        <v>41</v>
      </c>
      <c r="M35" s="11" t="s">
        <v>42</v>
      </c>
      <c r="N35" s="146" t="s">
        <v>41</v>
      </c>
      <c r="O35" s="18"/>
    </row>
    <row r="36" spans="1:15" x14ac:dyDescent="0.35">
      <c r="A36" s="19" t="s">
        <v>43</v>
      </c>
      <c r="B36" s="2">
        <v>16</v>
      </c>
      <c r="C36" s="2">
        <v>52</v>
      </c>
      <c r="D36" s="2">
        <v>0</v>
      </c>
      <c r="E36" s="2">
        <v>1</v>
      </c>
      <c r="F36" s="2">
        <v>0</v>
      </c>
      <c r="G36" s="2">
        <v>31</v>
      </c>
      <c r="H36" s="2">
        <v>0</v>
      </c>
      <c r="I36" s="2">
        <v>1</v>
      </c>
      <c r="J36" s="2">
        <v>1</v>
      </c>
      <c r="K36" s="2">
        <v>0</v>
      </c>
      <c r="L36" s="154">
        <f>SUM(B36:K36)</f>
        <v>102</v>
      </c>
      <c r="M36" s="2">
        <v>9</v>
      </c>
      <c r="N36" s="148">
        <f>SUM(L36:M36)</f>
        <v>111</v>
      </c>
      <c r="O36" s="18"/>
    </row>
    <row r="37" spans="1:15" x14ac:dyDescent="0.35">
      <c r="A37" s="5" t="s">
        <v>44</v>
      </c>
      <c r="B37" s="2">
        <v>2</v>
      </c>
      <c r="C37" s="2">
        <v>293</v>
      </c>
      <c r="D37" s="2">
        <v>0</v>
      </c>
      <c r="E37" s="2">
        <v>0</v>
      </c>
      <c r="F37" s="2">
        <v>0</v>
      </c>
      <c r="G37" s="2">
        <v>63</v>
      </c>
      <c r="H37" s="2">
        <v>0</v>
      </c>
      <c r="I37" s="2">
        <v>0</v>
      </c>
      <c r="J37" s="2">
        <v>0</v>
      </c>
      <c r="K37" s="2">
        <v>0</v>
      </c>
      <c r="L37" s="154">
        <f t="shared" ref="L37:L46" si="9">SUM(B37:K37)</f>
        <v>358</v>
      </c>
      <c r="M37" s="2">
        <v>0</v>
      </c>
      <c r="N37" s="148">
        <f t="shared" ref="N37:N46" si="10">SUM(L37:M37)</f>
        <v>358</v>
      </c>
      <c r="O37" s="18"/>
    </row>
    <row r="38" spans="1:15" x14ac:dyDescent="0.35">
      <c r="A38" s="5" t="s">
        <v>45</v>
      </c>
      <c r="B38" s="2">
        <v>0</v>
      </c>
      <c r="C38" s="2">
        <v>41</v>
      </c>
      <c r="D38" s="2">
        <v>0</v>
      </c>
      <c r="E38" s="2">
        <v>1</v>
      </c>
      <c r="F38" s="2">
        <v>0</v>
      </c>
      <c r="G38" s="2">
        <v>9</v>
      </c>
      <c r="H38" s="2">
        <v>0</v>
      </c>
      <c r="I38" s="2">
        <v>0</v>
      </c>
      <c r="J38" s="2">
        <v>0</v>
      </c>
      <c r="K38" s="2">
        <v>0</v>
      </c>
      <c r="L38" s="154">
        <f t="shared" si="9"/>
        <v>51</v>
      </c>
      <c r="M38" s="2">
        <v>0</v>
      </c>
      <c r="N38" s="148">
        <f t="shared" si="10"/>
        <v>51</v>
      </c>
      <c r="O38" s="18"/>
    </row>
    <row r="39" spans="1:15" x14ac:dyDescent="0.35">
      <c r="A39" s="5" t="s">
        <v>47</v>
      </c>
      <c r="B39" s="2">
        <v>53</v>
      </c>
      <c r="C39" s="2">
        <v>710</v>
      </c>
      <c r="D39" s="2">
        <v>0</v>
      </c>
      <c r="E39" s="2">
        <v>13</v>
      </c>
      <c r="F39" s="2">
        <v>0</v>
      </c>
      <c r="G39" s="2">
        <v>452</v>
      </c>
      <c r="H39" s="2">
        <v>0</v>
      </c>
      <c r="I39" s="2">
        <v>0</v>
      </c>
      <c r="J39" s="2">
        <v>150</v>
      </c>
      <c r="K39" s="2">
        <v>1</v>
      </c>
      <c r="L39" s="154">
        <f t="shared" si="9"/>
        <v>1379</v>
      </c>
      <c r="M39" s="2">
        <v>102</v>
      </c>
      <c r="N39" s="148">
        <f t="shared" si="10"/>
        <v>1481</v>
      </c>
      <c r="O39" s="18"/>
    </row>
    <row r="40" spans="1:15" x14ac:dyDescent="0.35">
      <c r="A40" s="5" t="s">
        <v>48</v>
      </c>
      <c r="B40" s="2">
        <v>46</v>
      </c>
      <c r="C40" s="2">
        <v>40</v>
      </c>
      <c r="D40" s="2">
        <v>0</v>
      </c>
      <c r="E40" s="2">
        <v>0</v>
      </c>
      <c r="F40" s="2">
        <v>0</v>
      </c>
      <c r="G40" s="2">
        <v>70</v>
      </c>
      <c r="H40" s="2">
        <v>0</v>
      </c>
      <c r="I40" s="2">
        <v>0</v>
      </c>
      <c r="J40" s="2">
        <v>0</v>
      </c>
      <c r="K40" s="2">
        <v>0</v>
      </c>
      <c r="L40" s="154">
        <f t="shared" si="9"/>
        <v>156</v>
      </c>
      <c r="M40" s="2">
        <v>0</v>
      </c>
      <c r="N40" s="148">
        <f t="shared" si="10"/>
        <v>156</v>
      </c>
      <c r="O40" s="18"/>
    </row>
    <row r="41" spans="1:15" x14ac:dyDescent="0.35">
      <c r="A41" s="5" t="s">
        <v>49</v>
      </c>
      <c r="B41" s="2">
        <v>0</v>
      </c>
      <c r="C41" s="2">
        <v>1080</v>
      </c>
      <c r="D41" s="2">
        <v>0</v>
      </c>
      <c r="E41" s="2">
        <v>3</v>
      </c>
      <c r="F41" s="2">
        <v>4</v>
      </c>
      <c r="G41" s="2">
        <v>0</v>
      </c>
      <c r="H41" s="2">
        <v>0</v>
      </c>
      <c r="I41" s="2">
        <v>0</v>
      </c>
      <c r="J41" s="2">
        <v>130</v>
      </c>
      <c r="K41" s="2">
        <v>0</v>
      </c>
      <c r="L41" s="154">
        <f t="shared" si="9"/>
        <v>1217</v>
      </c>
      <c r="M41" s="2">
        <v>0</v>
      </c>
      <c r="N41" s="148">
        <f t="shared" si="10"/>
        <v>1217</v>
      </c>
      <c r="O41" s="18"/>
    </row>
    <row r="42" spans="1:15" x14ac:dyDescent="0.35">
      <c r="A42" s="5" t="s">
        <v>50</v>
      </c>
      <c r="B42" s="2">
        <v>3</v>
      </c>
      <c r="C42" s="2">
        <v>79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154">
        <f t="shared" si="9"/>
        <v>82</v>
      </c>
      <c r="M42" s="2">
        <v>0</v>
      </c>
      <c r="N42" s="148">
        <f t="shared" si="10"/>
        <v>82</v>
      </c>
      <c r="O42" s="18"/>
    </row>
    <row r="43" spans="1:15" x14ac:dyDescent="0.35">
      <c r="A43" s="5" t="s">
        <v>51</v>
      </c>
      <c r="B43" s="2">
        <v>42</v>
      </c>
      <c r="C43" s="2">
        <v>457</v>
      </c>
      <c r="D43" s="2">
        <v>0</v>
      </c>
      <c r="E43" s="2">
        <v>0</v>
      </c>
      <c r="F43" s="2">
        <v>0</v>
      </c>
      <c r="G43" s="2">
        <v>546</v>
      </c>
      <c r="H43" s="2">
        <v>0</v>
      </c>
      <c r="I43" s="2">
        <v>4</v>
      </c>
      <c r="J43" s="2">
        <v>17</v>
      </c>
      <c r="K43" s="2">
        <v>0</v>
      </c>
      <c r="L43" s="154">
        <f t="shared" si="9"/>
        <v>1066</v>
      </c>
      <c r="M43" s="2">
        <v>97</v>
      </c>
      <c r="N43" s="148">
        <f t="shared" si="10"/>
        <v>1163</v>
      </c>
      <c r="O43" s="18"/>
    </row>
    <row r="44" spans="1:15" x14ac:dyDescent="0.35">
      <c r="A44" s="5" t="s">
        <v>52</v>
      </c>
      <c r="B44" s="2">
        <v>391</v>
      </c>
      <c r="C44" s="2">
        <v>4341</v>
      </c>
      <c r="D44" s="2">
        <v>99</v>
      </c>
      <c r="E44" s="2">
        <v>63</v>
      </c>
      <c r="F44" s="2">
        <v>6</v>
      </c>
      <c r="G44" s="2">
        <v>3139</v>
      </c>
      <c r="H44" s="2">
        <v>40</v>
      </c>
      <c r="I44" s="2">
        <v>92</v>
      </c>
      <c r="J44" s="2">
        <v>292</v>
      </c>
      <c r="K44" s="2">
        <v>2</v>
      </c>
      <c r="L44" s="154">
        <f t="shared" si="9"/>
        <v>8465</v>
      </c>
      <c r="M44" s="2">
        <v>3961</v>
      </c>
      <c r="N44" s="148">
        <f t="shared" si="10"/>
        <v>12426</v>
      </c>
      <c r="O44" s="18"/>
    </row>
    <row r="45" spans="1:15" x14ac:dyDescent="0.35">
      <c r="A45" s="5" t="s">
        <v>53</v>
      </c>
      <c r="B45" s="2">
        <v>22</v>
      </c>
      <c r="C45" s="2">
        <v>103</v>
      </c>
      <c r="D45" s="2">
        <v>1</v>
      </c>
      <c r="E45" s="2">
        <v>0</v>
      </c>
      <c r="F45" s="2">
        <v>0</v>
      </c>
      <c r="G45" s="2">
        <v>54</v>
      </c>
      <c r="H45" s="2">
        <v>0</v>
      </c>
      <c r="I45" s="2">
        <v>3</v>
      </c>
      <c r="J45" s="2">
        <v>6</v>
      </c>
      <c r="K45" s="2">
        <v>0</v>
      </c>
      <c r="L45" s="154">
        <f t="shared" si="9"/>
        <v>189</v>
      </c>
      <c r="M45" s="2">
        <v>0</v>
      </c>
      <c r="N45" s="148">
        <f t="shared" si="10"/>
        <v>189</v>
      </c>
      <c r="O45" s="18"/>
    </row>
    <row r="46" spans="1:15" s="90" customFormat="1" x14ac:dyDescent="0.35">
      <c r="A46" s="153" t="s">
        <v>30</v>
      </c>
      <c r="B46" s="154">
        <f>SUM(B36:B45)</f>
        <v>575</v>
      </c>
      <c r="C46" s="154">
        <f>SUM(C36:C45)</f>
        <v>7196</v>
      </c>
      <c r="D46" s="154">
        <f>SUM(D36:D45)</f>
        <v>100</v>
      </c>
      <c r="E46" s="154">
        <f>SUM(E36:E45)</f>
        <v>81</v>
      </c>
      <c r="F46" s="154">
        <v>10</v>
      </c>
      <c r="G46" s="154">
        <f>SUM(G36:G45)</f>
        <v>4364</v>
      </c>
      <c r="H46" s="154">
        <f>SUM(H36:H45)</f>
        <v>40</v>
      </c>
      <c r="I46" s="154">
        <f>SUM(I36:I45)</f>
        <v>100</v>
      </c>
      <c r="J46" s="154">
        <f>SUM(J36:J45)</f>
        <v>596</v>
      </c>
      <c r="K46" s="154">
        <f>SUM(K36:K45)</f>
        <v>3</v>
      </c>
      <c r="L46" s="145">
        <f t="shared" si="9"/>
        <v>13065</v>
      </c>
      <c r="M46" s="150">
        <f>SUM(M36:M45)</f>
        <v>4169</v>
      </c>
      <c r="N46" s="148">
        <f t="shared" si="10"/>
        <v>17234</v>
      </c>
      <c r="O46" s="36"/>
    </row>
    <row r="47" spans="1:15" x14ac:dyDescent="0.3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36"/>
      <c r="M47" s="18"/>
      <c r="N47" s="36"/>
      <c r="O47" s="18"/>
    </row>
    <row r="48" spans="1:15" x14ac:dyDescent="0.35">
      <c r="A48" s="235" t="s">
        <v>182</v>
      </c>
      <c r="B48" s="236"/>
      <c r="C48" s="236"/>
      <c r="D48" s="236"/>
      <c r="E48" s="236"/>
      <c r="F48" s="18"/>
      <c r="G48" s="18"/>
      <c r="H48" s="18"/>
      <c r="I48" s="18"/>
      <c r="J48" s="18"/>
      <c r="K48" s="18"/>
      <c r="L48" s="36"/>
      <c r="M48" s="18"/>
      <c r="N48" s="36"/>
      <c r="O48" s="18"/>
    </row>
    <row r="49" spans="1:15" ht="38.5" x14ac:dyDescent="0.35">
      <c r="A49" s="19"/>
      <c r="B49" s="5" t="s">
        <v>63</v>
      </c>
      <c r="C49" s="41" t="s">
        <v>183</v>
      </c>
      <c r="D49" s="5" t="s">
        <v>40</v>
      </c>
      <c r="E49" s="5" t="s">
        <v>37</v>
      </c>
      <c r="F49" s="7" t="s">
        <v>41</v>
      </c>
      <c r="G49" s="11" t="s">
        <v>65</v>
      </c>
      <c r="H49" s="82" t="s">
        <v>67</v>
      </c>
      <c r="I49" s="82" t="s">
        <v>68</v>
      </c>
      <c r="J49" s="18"/>
      <c r="K49" s="18" t="s">
        <v>217</v>
      </c>
      <c r="L49" s="36"/>
      <c r="M49" s="18"/>
      <c r="N49" s="36"/>
      <c r="O49" s="18"/>
    </row>
    <row r="50" spans="1:15" x14ac:dyDescent="0.35">
      <c r="A50" s="5" t="s">
        <v>66</v>
      </c>
      <c r="B50" s="2">
        <v>2</v>
      </c>
      <c r="C50" s="2">
        <v>2</v>
      </c>
      <c r="D50" s="2">
        <v>2</v>
      </c>
      <c r="E50" s="2"/>
      <c r="F50" s="113">
        <f t="shared" ref="F50:F54" si="11">SUM(B50:E50)</f>
        <v>6</v>
      </c>
      <c r="G50" s="23">
        <f t="shared" ref="G50:G55" si="12">SUM(C50:E50)</f>
        <v>4</v>
      </c>
      <c r="H50" s="149">
        <f t="shared" ref="H50" si="13">H48</f>
        <v>0</v>
      </c>
      <c r="I50" s="133">
        <v>0</v>
      </c>
      <c r="J50" s="18"/>
      <c r="K50" s="18" t="s">
        <v>218</v>
      </c>
      <c r="L50" s="36"/>
      <c r="M50" s="18"/>
      <c r="N50" s="36"/>
      <c r="O50" s="18"/>
    </row>
    <row r="51" spans="1:15" x14ac:dyDescent="0.35">
      <c r="A51" s="5" t="s">
        <v>45</v>
      </c>
      <c r="B51" s="2"/>
      <c r="C51" s="2"/>
      <c r="D51" s="2"/>
      <c r="E51" s="2"/>
      <c r="F51" s="113">
        <f t="shared" si="11"/>
        <v>0</v>
      </c>
      <c r="G51" s="23">
        <f t="shared" si="12"/>
        <v>0</v>
      </c>
      <c r="H51" s="149" t="s">
        <v>151</v>
      </c>
      <c r="I51" s="133" t="s">
        <v>151</v>
      </c>
      <c r="J51" s="18"/>
      <c r="K51" s="18"/>
      <c r="L51" s="36"/>
      <c r="M51" s="18"/>
      <c r="N51" s="36"/>
      <c r="O51" s="18"/>
    </row>
    <row r="52" spans="1:15" x14ac:dyDescent="0.35">
      <c r="A52" s="5" t="s">
        <v>47</v>
      </c>
      <c r="B52" s="2">
        <v>14</v>
      </c>
      <c r="C52" s="2">
        <v>9</v>
      </c>
      <c r="D52" s="2">
        <v>17</v>
      </c>
      <c r="E52" s="2">
        <v>2</v>
      </c>
      <c r="F52" s="113">
        <f t="shared" si="11"/>
        <v>42</v>
      </c>
      <c r="G52" s="23">
        <f t="shared" si="12"/>
        <v>28</v>
      </c>
      <c r="H52" s="149">
        <f>SUM(F52-F64)/F64</f>
        <v>-4.5454545454545456E-2</v>
      </c>
      <c r="I52" s="133">
        <f>SUM(G52-G64)/G64</f>
        <v>6</v>
      </c>
      <c r="J52" s="18"/>
      <c r="K52" s="18"/>
      <c r="L52" s="36"/>
      <c r="M52" s="18"/>
      <c r="N52" s="36"/>
      <c r="O52" s="18"/>
    </row>
    <row r="53" spans="1:15" x14ac:dyDescent="0.35">
      <c r="A53" s="5" t="s">
        <v>48</v>
      </c>
      <c r="B53" s="2"/>
      <c r="C53" s="2"/>
      <c r="D53" s="2"/>
      <c r="E53" s="2"/>
      <c r="F53" s="113">
        <f t="shared" si="11"/>
        <v>0</v>
      </c>
      <c r="G53" s="23">
        <f t="shared" si="12"/>
        <v>0</v>
      </c>
      <c r="H53" s="149" t="s">
        <v>151</v>
      </c>
      <c r="I53" s="133" t="s">
        <v>151</v>
      </c>
      <c r="J53" s="18"/>
      <c r="K53" s="18"/>
      <c r="L53" s="36"/>
      <c r="M53" s="18"/>
      <c r="N53" s="36"/>
      <c r="O53" s="18"/>
    </row>
    <row r="54" spans="1:15" x14ac:dyDescent="0.35">
      <c r="A54" s="5" t="s">
        <v>51</v>
      </c>
      <c r="B54" s="2">
        <v>27</v>
      </c>
      <c r="C54" s="2"/>
      <c r="D54" s="2">
        <v>27</v>
      </c>
      <c r="E54" s="2"/>
      <c r="F54" s="113">
        <f t="shared" si="11"/>
        <v>54</v>
      </c>
      <c r="G54" s="23">
        <f t="shared" si="12"/>
        <v>27</v>
      </c>
      <c r="H54" s="149">
        <f>SUM(F54-F66)/F66</f>
        <v>-0.22857142857142856</v>
      </c>
      <c r="I54" s="133">
        <v>0</v>
      </c>
      <c r="J54" s="18"/>
      <c r="K54" s="18"/>
      <c r="L54" s="36"/>
      <c r="M54" s="18"/>
      <c r="N54" s="36"/>
      <c r="O54" s="18"/>
    </row>
    <row r="55" spans="1:15" x14ac:dyDescent="0.35">
      <c r="A55" s="5" t="s">
        <v>52</v>
      </c>
      <c r="B55" s="2">
        <v>135</v>
      </c>
      <c r="C55" s="2">
        <v>280</v>
      </c>
      <c r="D55" s="2">
        <v>302</v>
      </c>
      <c r="E55" s="2">
        <v>15</v>
      </c>
      <c r="F55" s="113">
        <f>SUM(B55:E55)</f>
        <v>732</v>
      </c>
      <c r="G55" s="23">
        <f t="shared" si="12"/>
        <v>597</v>
      </c>
      <c r="H55" s="149">
        <f>SUM(F55-F67)/F67</f>
        <v>-0.1212484993997599</v>
      </c>
      <c r="I55" s="133">
        <f>SUM(G55-G67)/G67</f>
        <v>0.15028901734104047</v>
      </c>
      <c r="J55" s="18"/>
      <c r="K55" s="18"/>
      <c r="L55" s="36"/>
      <c r="M55" s="18"/>
      <c r="N55" s="36"/>
      <c r="O55" s="18"/>
    </row>
    <row r="56" spans="1:15" s="90" customFormat="1" x14ac:dyDescent="0.35">
      <c r="A56" s="148" t="s">
        <v>30</v>
      </c>
      <c r="B56" s="157">
        <f>SUM(B50:B55)</f>
        <v>178</v>
      </c>
      <c r="C56" s="36">
        <f>SUM(C50:C55)</f>
        <v>291</v>
      </c>
      <c r="D56" s="157">
        <f>SUM(D50:D55)</f>
        <v>348</v>
      </c>
      <c r="E56" s="157">
        <f>SUM(E50:E55)</f>
        <v>17</v>
      </c>
      <c r="F56" s="146">
        <f>SUM(B56:E56)</f>
        <v>834</v>
      </c>
      <c r="G56" s="147">
        <f>SUM(C56:E56)</f>
        <v>656</v>
      </c>
      <c r="H56" s="149">
        <f>SUM(F56-F68)/F68</f>
        <v>-0.12578616352201258</v>
      </c>
      <c r="I56" s="133">
        <f>SUM(G56-G68)/G68</f>
        <v>0.25190839694656486</v>
      </c>
      <c r="J56" s="36"/>
      <c r="K56" s="36"/>
      <c r="L56" s="36"/>
      <c r="M56" s="36"/>
      <c r="N56" s="36"/>
      <c r="O56" s="36"/>
    </row>
    <row r="57" spans="1:15" s="90" customFormat="1" x14ac:dyDescent="0.35">
      <c r="A57" s="150" t="s">
        <v>0</v>
      </c>
      <c r="B57" s="151">
        <f>SUM(B56-B67)/B67</f>
        <v>-0.43312101910828027</v>
      </c>
      <c r="C57" s="151">
        <f>SUM(C56-C67)/C67</f>
        <v>-0.43713733075435202</v>
      </c>
      <c r="D57" s="151">
        <v>0</v>
      </c>
      <c r="E57" s="151">
        <f>SUM(E56-E68)/E68</f>
        <v>2.4</v>
      </c>
      <c r="F57" s="151">
        <f>SUM(F56-F68)/F68</f>
        <v>-0.12578616352201258</v>
      </c>
      <c r="G57" s="152"/>
      <c r="H57" s="36"/>
      <c r="I57" s="36"/>
      <c r="J57" s="36"/>
      <c r="K57" s="36"/>
      <c r="L57" s="36"/>
      <c r="M57" s="36"/>
      <c r="N57" s="36"/>
      <c r="O57" s="36"/>
    </row>
    <row r="58" spans="1:15" x14ac:dyDescent="0.3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36"/>
      <c r="M58" s="18"/>
      <c r="N58" s="36"/>
      <c r="O58" s="18"/>
    </row>
    <row r="59" spans="1:15" x14ac:dyDescent="0.3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36"/>
      <c r="M59" s="18"/>
      <c r="N59" s="36"/>
      <c r="O59" s="18"/>
    </row>
    <row r="60" spans="1:15" x14ac:dyDescent="0.35">
      <c r="A60" s="235" t="s">
        <v>168</v>
      </c>
      <c r="B60" s="236"/>
      <c r="C60" s="236"/>
      <c r="D60" s="236"/>
      <c r="E60" s="236"/>
      <c r="F60" s="18"/>
      <c r="G60" s="18"/>
      <c r="H60" s="18"/>
      <c r="I60" s="18"/>
      <c r="J60" s="18"/>
      <c r="K60" s="18"/>
      <c r="L60" s="36"/>
      <c r="M60" s="18"/>
      <c r="N60" s="36"/>
      <c r="O60" s="18"/>
    </row>
    <row r="61" spans="1:15" ht="38.5" x14ac:dyDescent="0.35">
      <c r="A61" s="19"/>
      <c r="B61" s="5" t="s">
        <v>63</v>
      </c>
      <c r="C61" s="41" t="s">
        <v>183</v>
      </c>
      <c r="D61" s="5" t="s">
        <v>40</v>
      </c>
      <c r="E61" s="5" t="s">
        <v>37</v>
      </c>
      <c r="F61" s="7" t="s">
        <v>41</v>
      </c>
      <c r="G61" s="11" t="s">
        <v>65</v>
      </c>
      <c r="H61" s="82" t="s">
        <v>67</v>
      </c>
      <c r="I61" s="82" t="s">
        <v>68</v>
      </c>
      <c r="J61" s="18"/>
      <c r="K61" s="18"/>
      <c r="L61" s="36"/>
      <c r="M61" s="18"/>
      <c r="N61" s="36"/>
      <c r="O61" s="18"/>
    </row>
    <row r="62" spans="1:15" x14ac:dyDescent="0.35">
      <c r="A62" s="5" t="s">
        <v>66</v>
      </c>
      <c r="B62" s="2">
        <v>7</v>
      </c>
      <c r="C62" s="2">
        <v>0</v>
      </c>
      <c r="D62" s="2">
        <v>0</v>
      </c>
      <c r="E62" s="2">
        <v>0</v>
      </c>
      <c r="F62" s="113">
        <f t="shared" ref="F62:F67" si="14">SUM(B62:E62)</f>
        <v>7</v>
      </c>
      <c r="G62" s="23">
        <f t="shared" ref="G62:G67" si="15">SUM(C62:E62)</f>
        <v>0</v>
      </c>
      <c r="H62" s="149">
        <f t="shared" ref="H62" si="16">H60</f>
        <v>0</v>
      </c>
      <c r="I62" s="133">
        <f>SUM(G62-G73)/G73</f>
        <v>-1</v>
      </c>
      <c r="J62" s="18"/>
      <c r="K62" s="18"/>
      <c r="L62" s="36"/>
      <c r="M62" s="18"/>
      <c r="N62" s="36"/>
      <c r="O62" s="18"/>
    </row>
    <row r="63" spans="1:15" x14ac:dyDescent="0.35">
      <c r="A63" s="5" t="s">
        <v>45</v>
      </c>
      <c r="B63" s="2">
        <v>0</v>
      </c>
      <c r="C63" s="2">
        <v>0</v>
      </c>
      <c r="D63" s="2">
        <v>0</v>
      </c>
      <c r="E63" s="2">
        <v>0</v>
      </c>
      <c r="F63" s="113">
        <f t="shared" si="14"/>
        <v>0</v>
      </c>
      <c r="G63" s="23">
        <f t="shared" si="15"/>
        <v>0</v>
      </c>
      <c r="H63" s="149" t="s">
        <v>151</v>
      </c>
      <c r="I63" s="133" t="s">
        <v>151</v>
      </c>
      <c r="J63" s="18"/>
      <c r="K63" s="18"/>
      <c r="L63" s="36"/>
      <c r="M63" s="18"/>
      <c r="N63" s="36"/>
      <c r="O63" s="18"/>
    </row>
    <row r="64" spans="1:15" x14ac:dyDescent="0.35">
      <c r="A64" s="5" t="s">
        <v>47</v>
      </c>
      <c r="B64" s="2">
        <v>40</v>
      </c>
      <c r="C64" s="2">
        <v>1</v>
      </c>
      <c r="D64" s="2">
        <v>0</v>
      </c>
      <c r="E64" s="2">
        <v>3</v>
      </c>
      <c r="F64" s="113">
        <f t="shared" si="14"/>
        <v>44</v>
      </c>
      <c r="G64" s="23">
        <f t="shared" si="15"/>
        <v>4</v>
      </c>
      <c r="H64" s="149">
        <f>SUM(F64-F75)/F75</f>
        <v>-0.56862745098039214</v>
      </c>
      <c r="I64" s="133">
        <f>SUM(G64-G75)/G75</f>
        <v>1</v>
      </c>
      <c r="J64" s="18"/>
      <c r="K64" s="18"/>
      <c r="L64" s="36"/>
      <c r="M64" s="18"/>
      <c r="N64" s="36"/>
      <c r="O64" s="18"/>
    </row>
    <row r="65" spans="1:15" x14ac:dyDescent="0.35">
      <c r="A65" s="5" t="s">
        <v>48</v>
      </c>
      <c r="B65" s="2">
        <v>0</v>
      </c>
      <c r="C65" s="2">
        <v>0</v>
      </c>
      <c r="D65" s="2">
        <v>0</v>
      </c>
      <c r="E65" s="2">
        <v>0</v>
      </c>
      <c r="F65" s="113">
        <f t="shared" si="14"/>
        <v>0</v>
      </c>
      <c r="G65" s="23">
        <f t="shared" si="15"/>
        <v>0</v>
      </c>
      <c r="H65" s="149" t="s">
        <v>151</v>
      </c>
      <c r="I65" s="133" t="s">
        <v>151</v>
      </c>
      <c r="J65" s="18"/>
      <c r="K65" s="18"/>
      <c r="L65" s="36"/>
      <c r="M65" s="18"/>
      <c r="N65" s="36"/>
      <c r="O65" s="18"/>
    </row>
    <row r="66" spans="1:15" x14ac:dyDescent="0.35">
      <c r="A66" s="5" t="s">
        <v>51</v>
      </c>
      <c r="B66" s="2">
        <v>69</v>
      </c>
      <c r="C66" s="2">
        <v>1</v>
      </c>
      <c r="D66" s="2">
        <v>0</v>
      </c>
      <c r="E66" s="2">
        <v>0</v>
      </c>
      <c r="F66" s="113">
        <f t="shared" si="14"/>
        <v>70</v>
      </c>
      <c r="G66" s="23">
        <f t="shared" si="15"/>
        <v>1</v>
      </c>
      <c r="H66" s="149">
        <f>SUM(F66-F77)/F77</f>
        <v>-0.27835051546391754</v>
      </c>
      <c r="I66" s="133">
        <v>0</v>
      </c>
      <c r="J66" s="18"/>
      <c r="K66" s="18"/>
      <c r="L66" s="36"/>
      <c r="M66" s="18"/>
      <c r="N66" s="36"/>
      <c r="O66" s="18"/>
    </row>
    <row r="67" spans="1:15" x14ac:dyDescent="0.35">
      <c r="A67" s="5" t="s">
        <v>52</v>
      </c>
      <c r="B67" s="2">
        <v>314</v>
      </c>
      <c r="C67" s="2">
        <v>517</v>
      </c>
      <c r="D67" s="2">
        <v>0</v>
      </c>
      <c r="E67" s="2">
        <v>2</v>
      </c>
      <c r="F67" s="113">
        <f t="shared" si="14"/>
        <v>833</v>
      </c>
      <c r="G67" s="23">
        <f t="shared" si="15"/>
        <v>519</v>
      </c>
      <c r="H67" s="149">
        <f>SUM(F67-F78)/F78</f>
        <v>-0.78969957081545061</v>
      </c>
      <c r="I67" s="133">
        <f t="shared" ref="H67:I68" si="17">SUM(G67-G78)/G78</f>
        <v>-1.5180265654648957E-2</v>
      </c>
      <c r="J67" s="18"/>
      <c r="K67" s="18"/>
      <c r="L67" s="36"/>
      <c r="M67" s="18"/>
      <c r="N67" s="36"/>
      <c r="O67" s="18"/>
    </row>
    <row r="68" spans="1:15" s="90" customFormat="1" x14ac:dyDescent="0.35">
      <c r="A68" s="148" t="s">
        <v>30</v>
      </c>
      <c r="B68" s="157">
        <f>SUM(B62:B67)</f>
        <v>430</v>
      </c>
      <c r="C68" s="36">
        <f>SUM(C62:C67)</f>
        <v>519</v>
      </c>
      <c r="D68" s="157">
        <f>SUM(D62:D67)</f>
        <v>0</v>
      </c>
      <c r="E68" s="157">
        <f>SUM(E62:E67)</f>
        <v>5</v>
      </c>
      <c r="F68" s="146">
        <f>SUM(B68:E68)</f>
        <v>954</v>
      </c>
      <c r="G68" s="147">
        <f>SUM(C68:E68)</f>
        <v>524</v>
      </c>
      <c r="H68" s="149">
        <f t="shared" si="17"/>
        <v>-0.21931260229132571</v>
      </c>
      <c r="I68" s="133">
        <f>SUM(G68-G79)/G79</f>
        <v>-1.1320754716981131E-2</v>
      </c>
      <c r="J68" s="36"/>
      <c r="K68" s="36"/>
      <c r="L68" s="36"/>
      <c r="M68" s="36"/>
      <c r="N68" s="36"/>
      <c r="O68" s="36"/>
    </row>
    <row r="69" spans="1:15" s="90" customFormat="1" x14ac:dyDescent="0.35">
      <c r="A69" s="150" t="s">
        <v>0</v>
      </c>
      <c r="B69" s="151">
        <f>SUM(B68-B79)/B79</f>
        <v>-0.88183566913987355</v>
      </c>
      <c r="C69" s="151">
        <f>SUM(C68-C79)/C79</f>
        <v>1.5655577299412915E-2</v>
      </c>
      <c r="D69" s="151">
        <v>0</v>
      </c>
      <c r="E69" s="151">
        <f>SUM(E68-E79)/E79</f>
        <v>-0.73684210526315785</v>
      </c>
      <c r="F69" s="151">
        <f>SUM(F68-F79)/F79</f>
        <v>-0.21931260229132571</v>
      </c>
      <c r="G69" s="152"/>
      <c r="H69" s="36"/>
      <c r="I69" s="36"/>
      <c r="J69" s="36"/>
      <c r="K69" s="36"/>
      <c r="L69" s="36"/>
      <c r="M69" s="36"/>
      <c r="N69" s="36"/>
      <c r="O69" s="36"/>
    </row>
    <row r="70" spans="1:15" x14ac:dyDescent="0.35">
      <c r="A70" s="18"/>
      <c r="B70" s="18"/>
      <c r="D70" s="18"/>
      <c r="E70" s="18"/>
      <c r="F70" s="18"/>
      <c r="G70" s="18"/>
      <c r="H70" s="18"/>
      <c r="I70" s="18"/>
      <c r="J70" s="18"/>
      <c r="K70" s="18"/>
      <c r="L70" s="36"/>
      <c r="M70" s="18"/>
      <c r="N70" s="36"/>
      <c r="O70" s="18"/>
    </row>
    <row r="71" spans="1:15" x14ac:dyDescent="0.35">
      <c r="A71" s="242" t="s">
        <v>167</v>
      </c>
      <c r="B71" s="236"/>
      <c r="C71" s="236"/>
      <c r="D71" s="236"/>
      <c r="E71" s="236"/>
      <c r="F71" s="17"/>
      <c r="G71" s="18"/>
      <c r="H71" s="18"/>
      <c r="I71" s="18"/>
      <c r="J71" s="18"/>
      <c r="K71" s="18"/>
      <c r="L71" s="36"/>
      <c r="M71" s="18"/>
      <c r="N71" s="36"/>
      <c r="O71" s="18"/>
    </row>
    <row r="72" spans="1:15" x14ac:dyDescent="0.35">
      <c r="A72" s="15"/>
      <c r="B72" s="15" t="s">
        <v>63</v>
      </c>
      <c r="C72" s="15" t="s">
        <v>64</v>
      </c>
      <c r="D72" s="15" t="s">
        <v>40</v>
      </c>
      <c r="E72" s="15" t="s">
        <v>37</v>
      </c>
      <c r="F72" s="14" t="s">
        <v>41</v>
      </c>
      <c r="G72" s="11" t="s">
        <v>65</v>
      </c>
      <c r="H72" s="18"/>
      <c r="I72" s="18"/>
      <c r="J72" s="18"/>
      <c r="K72" s="18"/>
      <c r="L72" s="36"/>
      <c r="M72" s="18"/>
      <c r="N72" s="36"/>
      <c r="O72" s="18"/>
    </row>
    <row r="73" spans="1:15" x14ac:dyDescent="0.35">
      <c r="A73" s="15" t="s">
        <v>66</v>
      </c>
      <c r="B73" s="2">
        <v>8</v>
      </c>
      <c r="C73" s="2">
        <v>1</v>
      </c>
      <c r="D73" s="2">
        <v>0</v>
      </c>
      <c r="E73" s="2">
        <v>0</v>
      </c>
      <c r="F73" s="113">
        <f t="shared" ref="F73:F78" si="18">SUM(B73:E73)</f>
        <v>9</v>
      </c>
      <c r="G73" s="23">
        <f t="shared" ref="G73:G79" si="19">SUM(C73:E73)</f>
        <v>1</v>
      </c>
      <c r="H73" s="18"/>
      <c r="I73" s="18"/>
      <c r="J73" s="18"/>
      <c r="K73" s="18"/>
      <c r="L73" s="36"/>
      <c r="M73" s="18"/>
      <c r="N73" s="36"/>
      <c r="O73" s="18"/>
    </row>
    <row r="74" spans="1:15" x14ac:dyDescent="0.35">
      <c r="A74" s="15" t="s">
        <v>45</v>
      </c>
      <c r="B74" s="2">
        <v>0</v>
      </c>
      <c r="C74" s="2">
        <v>0</v>
      </c>
      <c r="D74" s="2">
        <v>0</v>
      </c>
      <c r="E74" s="2">
        <v>0</v>
      </c>
      <c r="F74" s="113">
        <f t="shared" si="18"/>
        <v>0</v>
      </c>
      <c r="G74" s="23">
        <f t="shared" si="19"/>
        <v>0</v>
      </c>
      <c r="H74" s="18"/>
      <c r="I74" s="18"/>
      <c r="J74" s="18"/>
      <c r="K74" s="18"/>
      <c r="L74" s="36"/>
      <c r="M74" s="18"/>
      <c r="N74" s="36"/>
      <c r="O74" s="18"/>
    </row>
    <row r="75" spans="1:15" x14ac:dyDescent="0.35">
      <c r="A75" s="15" t="s">
        <v>47</v>
      </c>
      <c r="B75" s="2">
        <v>100</v>
      </c>
      <c r="C75" s="2">
        <v>0</v>
      </c>
      <c r="D75" s="2">
        <v>0</v>
      </c>
      <c r="E75" s="2">
        <v>2</v>
      </c>
      <c r="F75" s="113">
        <f t="shared" si="18"/>
        <v>102</v>
      </c>
      <c r="G75" s="23">
        <f t="shared" si="19"/>
        <v>2</v>
      </c>
      <c r="H75" s="18"/>
      <c r="I75" s="18"/>
      <c r="J75" s="18"/>
      <c r="K75" s="18"/>
      <c r="L75" s="36"/>
      <c r="M75" s="18"/>
      <c r="N75" s="36"/>
      <c r="O75" s="18"/>
    </row>
    <row r="76" spans="1:15" x14ac:dyDescent="0.35">
      <c r="A76" s="15" t="s">
        <v>48</v>
      </c>
      <c r="B76" s="2">
        <v>0</v>
      </c>
      <c r="C76" s="2">
        <v>0</v>
      </c>
      <c r="D76" s="2">
        <v>0</v>
      </c>
      <c r="E76" s="2">
        <v>0</v>
      </c>
      <c r="F76" s="113">
        <f t="shared" si="18"/>
        <v>0</v>
      </c>
      <c r="G76" s="23">
        <f t="shared" si="19"/>
        <v>0</v>
      </c>
      <c r="H76" s="18"/>
      <c r="I76" s="18"/>
      <c r="J76" s="18"/>
      <c r="K76" s="18"/>
      <c r="L76" s="36"/>
      <c r="M76" s="18"/>
      <c r="N76" s="36"/>
      <c r="O76" s="18"/>
    </row>
    <row r="77" spans="1:15" x14ac:dyDescent="0.35">
      <c r="A77" s="15" t="s">
        <v>51</v>
      </c>
      <c r="B77" s="2">
        <v>97</v>
      </c>
      <c r="C77" s="2">
        <v>0</v>
      </c>
      <c r="D77" s="2">
        <v>0</v>
      </c>
      <c r="E77" s="2">
        <v>0</v>
      </c>
      <c r="F77" s="113">
        <f t="shared" si="18"/>
        <v>97</v>
      </c>
      <c r="G77" s="23">
        <f t="shared" si="19"/>
        <v>0</v>
      </c>
      <c r="H77" s="18"/>
      <c r="I77" s="18"/>
      <c r="J77" s="18"/>
      <c r="K77" s="18"/>
      <c r="L77" s="36"/>
      <c r="M77" s="18"/>
      <c r="N77" s="36"/>
      <c r="O77" s="18"/>
    </row>
    <row r="78" spans="1:15" x14ac:dyDescent="0.35">
      <c r="A78" s="15" t="s">
        <v>52</v>
      </c>
      <c r="B78" s="2">
        <v>3434</v>
      </c>
      <c r="C78" s="2">
        <v>510</v>
      </c>
      <c r="D78" s="2">
        <v>0</v>
      </c>
      <c r="E78" s="2">
        <v>17</v>
      </c>
      <c r="F78" s="113">
        <f t="shared" si="18"/>
        <v>3961</v>
      </c>
      <c r="G78" s="23">
        <f>SUM(C78:E78)</f>
        <v>527</v>
      </c>
      <c r="H78" s="18"/>
      <c r="I78" s="18"/>
      <c r="J78" s="18"/>
      <c r="K78" s="18"/>
      <c r="L78" s="36"/>
      <c r="M78" s="18"/>
      <c r="N78" s="36"/>
      <c r="O78" s="18"/>
    </row>
    <row r="79" spans="1:15" s="90" customFormat="1" x14ac:dyDescent="0.35">
      <c r="A79" s="144" t="s">
        <v>30</v>
      </c>
      <c r="B79" s="145">
        <f>SUM(B73:B78)</f>
        <v>3639</v>
      </c>
      <c r="C79" s="145">
        <f>SUM(C73:C78)</f>
        <v>511</v>
      </c>
      <c r="D79" s="145">
        <f>SUM(D73:D78)</f>
        <v>0</v>
      </c>
      <c r="E79" s="145">
        <f>SUM(E73:E78)</f>
        <v>19</v>
      </c>
      <c r="F79" s="146">
        <v>1222</v>
      </c>
      <c r="G79" s="147">
        <f t="shared" si="19"/>
        <v>530</v>
      </c>
      <c r="H79" s="36"/>
      <c r="I79" s="36"/>
      <c r="J79" s="36"/>
      <c r="K79" s="36"/>
      <c r="L79" s="36"/>
      <c r="M79" s="36"/>
      <c r="N79" s="36"/>
      <c r="O79" s="36"/>
    </row>
    <row r="80" spans="1:15" x14ac:dyDescent="0.35">
      <c r="A80" s="18"/>
      <c r="B80" s="18"/>
      <c r="D80" s="18"/>
      <c r="E80" s="18"/>
      <c r="F80" s="18"/>
      <c r="G80" s="18"/>
      <c r="H80" s="18"/>
      <c r="I80" s="18"/>
      <c r="J80" s="18"/>
      <c r="K80" s="18"/>
      <c r="L80" s="36"/>
      <c r="M80" s="18"/>
      <c r="N80" s="36"/>
      <c r="O80" s="18"/>
    </row>
    <row r="81" spans="12:12" x14ac:dyDescent="0.35">
      <c r="L81" s="36"/>
    </row>
    <row r="82" spans="12:12" x14ac:dyDescent="0.35">
      <c r="L82" s="36"/>
    </row>
    <row r="83" spans="12:12" x14ac:dyDescent="0.35">
      <c r="L83" s="36"/>
    </row>
    <row r="84" spans="12:12" x14ac:dyDescent="0.35">
      <c r="L84" s="36"/>
    </row>
    <row r="85" spans="12:12" x14ac:dyDescent="0.35">
      <c r="L85" s="36"/>
    </row>
    <row r="86" spans="12:12" x14ac:dyDescent="0.35">
      <c r="L86" s="36"/>
    </row>
    <row r="87" spans="12:12" x14ac:dyDescent="0.35">
      <c r="L87" s="36"/>
    </row>
    <row r="88" spans="12:12" x14ac:dyDescent="0.35">
      <c r="L88" s="36"/>
    </row>
    <row r="89" spans="12:12" x14ac:dyDescent="0.35">
      <c r="L89" s="36"/>
    </row>
    <row r="90" spans="12:12" x14ac:dyDescent="0.35">
      <c r="L90" s="36"/>
    </row>
    <row r="91" spans="12:12" x14ac:dyDescent="0.35">
      <c r="L91" s="36"/>
    </row>
    <row r="92" spans="12:12" x14ac:dyDescent="0.35">
      <c r="L92" s="36"/>
    </row>
    <row r="93" spans="12:12" x14ac:dyDescent="0.35">
      <c r="L93" s="36"/>
    </row>
    <row r="94" spans="12:12" x14ac:dyDescent="0.35">
      <c r="L94" s="36"/>
    </row>
    <row r="95" spans="12:12" x14ac:dyDescent="0.35">
      <c r="L95" s="36"/>
    </row>
    <row r="96" spans="12:12" x14ac:dyDescent="0.35">
      <c r="L96" s="36"/>
    </row>
    <row r="97" spans="12:12" x14ac:dyDescent="0.35">
      <c r="L97" s="36"/>
    </row>
    <row r="98" spans="12:12" x14ac:dyDescent="0.35">
      <c r="L98" s="36"/>
    </row>
    <row r="99" spans="12:12" x14ac:dyDescent="0.35">
      <c r="L99" s="36"/>
    </row>
    <row r="100" spans="12:12" x14ac:dyDescent="0.35">
      <c r="L100" s="36"/>
    </row>
    <row r="101" spans="12:12" x14ac:dyDescent="0.35">
      <c r="L101" s="36"/>
    </row>
  </sheetData>
  <mergeCells count="3">
    <mergeCell ref="A48:E48"/>
    <mergeCell ref="A60:E60"/>
    <mergeCell ref="A71:E7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65"/>
  <sheetViews>
    <sheetView topLeftCell="A40" workbookViewId="0">
      <selection activeCell="H48" sqref="H48"/>
    </sheetView>
  </sheetViews>
  <sheetFormatPr defaultRowHeight="13" x14ac:dyDescent="0.3"/>
  <cols>
    <col min="1" max="1" width="23.90625" style="62" customWidth="1"/>
    <col min="2" max="2" width="11.26953125" style="18" bestFit="1" customWidth="1"/>
    <col min="3" max="3" width="10.1796875" style="18" customWidth="1"/>
    <col min="4" max="4" width="9.54296875" style="18" bestFit="1" customWidth="1"/>
    <col min="5" max="5" width="7.90625" style="18" customWidth="1"/>
    <col min="6" max="6" width="8.90625" style="18" customWidth="1"/>
    <col min="7" max="7" width="10.1796875" style="18" customWidth="1"/>
    <col min="8" max="8" width="10.1796875" style="18" bestFit="1" customWidth="1"/>
    <col min="9" max="13" width="8.81640625" style="18" bestFit="1" customWidth="1"/>
    <col min="14" max="14" width="8.7265625" style="184" customWidth="1"/>
    <col min="15" max="15" width="8.54296875" style="183" customWidth="1"/>
    <col min="16" max="16" width="8.81640625" style="18" bestFit="1" customWidth="1"/>
    <col min="17" max="16384" width="8.7265625" style="18"/>
  </cols>
  <sheetData>
    <row r="1" spans="1:16" x14ac:dyDescent="0.3">
      <c r="A1" s="243" t="s">
        <v>210</v>
      </c>
      <c r="B1" s="243"/>
      <c r="C1" s="243"/>
      <c r="D1" s="243"/>
      <c r="E1" s="19"/>
      <c r="F1" s="19"/>
      <c r="G1" s="19"/>
      <c r="H1" s="19"/>
      <c r="I1" s="19"/>
      <c r="J1" s="19"/>
      <c r="K1" s="19"/>
      <c r="L1" s="19"/>
      <c r="M1" s="19"/>
      <c r="N1" s="33"/>
    </row>
    <row r="3" spans="1:16" s="184" customFormat="1" ht="39" x14ac:dyDescent="0.3">
      <c r="A3" s="122" t="s">
        <v>69</v>
      </c>
      <c r="O3" s="185"/>
    </row>
    <row r="4" spans="1:16" s="190" customFormat="1" ht="26" x14ac:dyDescent="0.3">
      <c r="A4" s="186"/>
      <c r="B4" s="187" t="s">
        <v>70</v>
      </c>
      <c r="C4" s="187" t="s">
        <v>71</v>
      </c>
      <c r="D4" s="187" t="s">
        <v>72</v>
      </c>
      <c r="E4" s="187" t="s">
        <v>73</v>
      </c>
      <c r="F4" s="187" t="s">
        <v>74</v>
      </c>
      <c r="G4" s="187" t="s">
        <v>75</v>
      </c>
      <c r="H4" s="187" t="s">
        <v>76</v>
      </c>
      <c r="I4" s="187" t="s">
        <v>77</v>
      </c>
      <c r="J4" s="187" t="s">
        <v>78</v>
      </c>
      <c r="K4" s="187" t="s">
        <v>79</v>
      </c>
      <c r="L4" s="187" t="s">
        <v>80</v>
      </c>
      <c r="M4" s="187" t="s">
        <v>81</v>
      </c>
      <c r="N4" s="188" t="s">
        <v>199</v>
      </c>
      <c r="O4" s="112" t="s">
        <v>200</v>
      </c>
      <c r="P4" s="189" t="s">
        <v>174</v>
      </c>
    </row>
    <row r="5" spans="1:16" x14ac:dyDescent="0.3">
      <c r="A5" s="191" t="s">
        <v>82</v>
      </c>
      <c r="B5" s="19">
        <v>92</v>
      </c>
      <c r="C5" s="19">
        <v>181</v>
      </c>
      <c r="D5" s="19">
        <v>216</v>
      </c>
      <c r="E5" s="19">
        <v>316</v>
      </c>
      <c r="F5" s="19">
        <v>236</v>
      </c>
      <c r="G5" s="19">
        <v>112</v>
      </c>
      <c r="H5" s="19">
        <v>214</v>
      </c>
      <c r="I5" s="19">
        <v>264</v>
      </c>
      <c r="J5" s="19">
        <v>296</v>
      </c>
      <c r="K5" s="19">
        <v>264</v>
      </c>
      <c r="L5" s="19">
        <v>108</v>
      </c>
      <c r="M5" s="19">
        <v>110</v>
      </c>
      <c r="N5" s="113">
        <f t="shared" ref="N5:N11" si="0">SUM(B5:M5)</f>
        <v>2409</v>
      </c>
      <c r="O5" s="109">
        <v>1879</v>
      </c>
      <c r="P5" s="20">
        <f>SUM(N5-O5)/O5</f>
        <v>0.282064928153273</v>
      </c>
    </row>
    <row r="6" spans="1:16" x14ac:dyDescent="0.3">
      <c r="A6" s="191" t="s">
        <v>83</v>
      </c>
      <c r="B6" s="19">
        <v>4</v>
      </c>
      <c r="C6" s="19">
        <v>4</v>
      </c>
      <c r="D6" s="19">
        <v>2</v>
      </c>
      <c r="E6" s="19">
        <v>5</v>
      </c>
      <c r="F6" s="19">
        <v>9</v>
      </c>
      <c r="G6" s="19">
        <v>8</v>
      </c>
      <c r="H6" s="19">
        <v>13</v>
      </c>
      <c r="I6" s="19">
        <v>8</v>
      </c>
      <c r="J6" s="19">
        <v>17</v>
      </c>
      <c r="K6" s="19">
        <v>8</v>
      </c>
      <c r="L6" s="19">
        <v>2</v>
      </c>
      <c r="M6" s="19">
        <v>2</v>
      </c>
      <c r="N6" s="113">
        <f t="shared" si="0"/>
        <v>82</v>
      </c>
      <c r="O6" s="109">
        <v>66</v>
      </c>
      <c r="P6" s="20">
        <f t="shared" ref="P6:P13" si="1">SUM(N6-O6)/O6</f>
        <v>0.24242424242424243</v>
      </c>
    </row>
    <row r="7" spans="1:16" x14ac:dyDescent="0.3">
      <c r="A7" s="191" t="s">
        <v>84</v>
      </c>
      <c r="B7" s="19">
        <v>88</v>
      </c>
      <c r="C7" s="19">
        <v>177</v>
      </c>
      <c r="D7" s="19">
        <v>214</v>
      </c>
      <c r="E7" s="19">
        <v>311</v>
      </c>
      <c r="F7" s="19">
        <v>227</v>
      </c>
      <c r="G7" s="19">
        <v>104</v>
      </c>
      <c r="H7" s="19">
        <v>201</v>
      </c>
      <c r="I7" s="19">
        <v>256</v>
      </c>
      <c r="J7" s="19">
        <v>279</v>
      </c>
      <c r="K7" s="19">
        <v>256</v>
      </c>
      <c r="L7" s="19">
        <v>106</v>
      </c>
      <c r="M7" s="19">
        <v>108</v>
      </c>
      <c r="N7" s="113">
        <f t="shared" si="0"/>
        <v>2327</v>
      </c>
      <c r="O7" s="109">
        <v>1813</v>
      </c>
      <c r="P7" s="20">
        <f t="shared" si="1"/>
        <v>0.28350799779371205</v>
      </c>
    </row>
    <row r="8" spans="1:16" x14ac:dyDescent="0.3">
      <c r="A8" s="191" t="s">
        <v>85</v>
      </c>
      <c r="B8" s="19">
        <v>49</v>
      </c>
      <c r="C8" s="19">
        <v>78</v>
      </c>
      <c r="D8" s="19">
        <v>132</v>
      </c>
      <c r="E8" s="19">
        <v>147</v>
      </c>
      <c r="F8" s="19">
        <v>101</v>
      </c>
      <c r="G8" s="19">
        <v>67</v>
      </c>
      <c r="H8" s="19">
        <v>87</v>
      </c>
      <c r="I8" s="19">
        <v>113</v>
      </c>
      <c r="J8" s="19">
        <v>151</v>
      </c>
      <c r="K8" s="19">
        <v>87</v>
      </c>
      <c r="L8" s="19">
        <v>106</v>
      </c>
      <c r="M8" s="19">
        <v>60</v>
      </c>
      <c r="N8" s="113">
        <f t="shared" si="0"/>
        <v>1178</v>
      </c>
      <c r="O8" s="109">
        <v>1135</v>
      </c>
      <c r="P8" s="20">
        <f t="shared" si="1"/>
        <v>3.7885462555066078E-2</v>
      </c>
    </row>
    <row r="9" spans="1:16" x14ac:dyDescent="0.3">
      <c r="A9" s="191" t="s">
        <v>86</v>
      </c>
      <c r="B9" s="19">
        <v>30</v>
      </c>
      <c r="C9" s="19">
        <v>47</v>
      </c>
      <c r="D9" s="19">
        <v>76</v>
      </c>
      <c r="E9" s="19">
        <v>144</v>
      </c>
      <c r="F9" s="19">
        <v>111</v>
      </c>
      <c r="G9" s="19">
        <v>60</v>
      </c>
      <c r="H9" s="19">
        <v>78</v>
      </c>
      <c r="I9" s="19">
        <v>109</v>
      </c>
      <c r="J9" s="19">
        <v>115</v>
      </c>
      <c r="K9" s="19">
        <v>140</v>
      </c>
      <c r="L9" s="19">
        <v>47</v>
      </c>
      <c r="M9" s="19">
        <v>31</v>
      </c>
      <c r="N9" s="113">
        <f t="shared" si="0"/>
        <v>988</v>
      </c>
      <c r="O9" s="109">
        <v>612</v>
      </c>
      <c r="P9" s="20">
        <f t="shared" si="1"/>
        <v>0.6143790849673203</v>
      </c>
    </row>
    <row r="10" spans="1:16" x14ac:dyDescent="0.3">
      <c r="A10" s="191" t="s">
        <v>87</v>
      </c>
      <c r="B10" s="19">
        <v>79</v>
      </c>
      <c r="C10" s="19">
        <v>125</v>
      </c>
      <c r="D10" s="19">
        <v>208</v>
      </c>
      <c r="E10" s="19">
        <v>291</v>
      </c>
      <c r="F10" s="19">
        <v>212</v>
      </c>
      <c r="G10" s="19">
        <v>127</v>
      </c>
      <c r="H10" s="19">
        <v>165</v>
      </c>
      <c r="I10" s="19">
        <v>222</v>
      </c>
      <c r="J10" s="19">
        <v>266</v>
      </c>
      <c r="K10" s="19">
        <v>227</v>
      </c>
      <c r="L10" s="19">
        <v>153</v>
      </c>
      <c r="M10" s="19">
        <v>91</v>
      </c>
      <c r="N10" s="113">
        <f t="shared" si="0"/>
        <v>2166</v>
      </c>
      <c r="O10" s="109">
        <v>1747</v>
      </c>
      <c r="P10" s="20">
        <f t="shared" si="1"/>
        <v>0.23983972524327418</v>
      </c>
    </row>
    <row r="11" spans="1:16" x14ac:dyDescent="0.3">
      <c r="A11" s="191" t="s">
        <v>88</v>
      </c>
      <c r="B11" s="19">
        <v>4</v>
      </c>
      <c r="C11" s="19">
        <v>7</v>
      </c>
      <c r="D11" s="19">
        <v>10</v>
      </c>
      <c r="E11" s="19">
        <v>16</v>
      </c>
      <c r="F11" s="19">
        <v>15</v>
      </c>
      <c r="G11" s="19">
        <v>9</v>
      </c>
      <c r="H11" s="19">
        <v>9</v>
      </c>
      <c r="I11" s="19">
        <v>16</v>
      </c>
      <c r="J11" s="19">
        <v>18</v>
      </c>
      <c r="K11" s="19">
        <v>12</v>
      </c>
      <c r="L11" s="19">
        <v>9</v>
      </c>
      <c r="M11" s="19">
        <v>7</v>
      </c>
      <c r="N11" s="113">
        <f t="shared" si="0"/>
        <v>132</v>
      </c>
      <c r="O11" s="109">
        <v>76</v>
      </c>
      <c r="P11" s="20">
        <f t="shared" si="1"/>
        <v>0.73684210526315785</v>
      </c>
    </row>
    <row r="12" spans="1:16" x14ac:dyDescent="0.3">
      <c r="A12" s="191" t="s">
        <v>89</v>
      </c>
      <c r="B12" s="192">
        <f t="shared" ref="B12:M12" si="2">SUM(B10/(B10+B11))*100</f>
        <v>95.180722891566262</v>
      </c>
      <c r="C12" s="192">
        <f t="shared" si="2"/>
        <v>94.696969696969703</v>
      </c>
      <c r="D12" s="192">
        <f t="shared" si="2"/>
        <v>95.412844036697251</v>
      </c>
      <c r="E12" s="192">
        <f t="shared" si="2"/>
        <v>94.788273615635177</v>
      </c>
      <c r="F12" s="192">
        <f t="shared" si="2"/>
        <v>93.392070484581495</v>
      </c>
      <c r="G12" s="192">
        <f t="shared" si="2"/>
        <v>93.382352941176478</v>
      </c>
      <c r="H12" s="192">
        <f t="shared" si="2"/>
        <v>94.827586206896555</v>
      </c>
      <c r="I12" s="192">
        <f t="shared" si="2"/>
        <v>93.277310924369743</v>
      </c>
      <c r="J12" s="192">
        <f t="shared" si="2"/>
        <v>93.661971830985919</v>
      </c>
      <c r="K12" s="192">
        <f t="shared" si="2"/>
        <v>94.979079497907946</v>
      </c>
      <c r="L12" s="192">
        <f t="shared" si="2"/>
        <v>94.444444444444443</v>
      </c>
      <c r="M12" s="192">
        <f t="shared" si="2"/>
        <v>92.857142857142861</v>
      </c>
      <c r="N12" s="193">
        <f>SUM(N10/(N10+N11))*100</f>
        <v>94.255874673629251</v>
      </c>
      <c r="O12" s="110">
        <v>95.83</v>
      </c>
      <c r="P12" s="20">
        <f t="shared" si="1"/>
        <v>-1.6426226926544378E-2</v>
      </c>
    </row>
    <row r="13" spans="1:16" x14ac:dyDescent="0.3">
      <c r="A13" s="191" t="s">
        <v>90</v>
      </c>
      <c r="B13" s="192">
        <f t="shared" ref="B13:M13" si="3">SUM(B11/(B10+B11))*100</f>
        <v>4.8192771084337354</v>
      </c>
      <c r="C13" s="192">
        <f t="shared" si="3"/>
        <v>5.3030303030303028</v>
      </c>
      <c r="D13" s="192">
        <f t="shared" si="3"/>
        <v>4.5871559633027523</v>
      </c>
      <c r="E13" s="192">
        <f t="shared" si="3"/>
        <v>5.2117263843648214</v>
      </c>
      <c r="F13" s="192">
        <f t="shared" si="3"/>
        <v>6.607929515418502</v>
      </c>
      <c r="G13" s="192">
        <f t="shared" si="3"/>
        <v>6.6176470588235299</v>
      </c>
      <c r="H13" s="192">
        <f t="shared" si="3"/>
        <v>5.1724137931034484</v>
      </c>
      <c r="I13" s="192">
        <f t="shared" si="3"/>
        <v>6.7226890756302522</v>
      </c>
      <c r="J13" s="192">
        <f t="shared" si="3"/>
        <v>6.3380281690140841</v>
      </c>
      <c r="K13" s="192">
        <f t="shared" si="3"/>
        <v>5.02092050209205</v>
      </c>
      <c r="L13" s="192">
        <f t="shared" si="3"/>
        <v>5.5555555555555554</v>
      </c>
      <c r="M13" s="192">
        <f t="shared" si="3"/>
        <v>7.1428571428571423</v>
      </c>
      <c r="N13" s="193">
        <f t="shared" ref="N13" si="4">SUM(N11/(N10+N11))*100</f>
        <v>5.7441253263707575</v>
      </c>
      <c r="O13" s="110">
        <v>4.17</v>
      </c>
      <c r="P13" s="20">
        <f t="shared" si="1"/>
        <v>0.37748808785869487</v>
      </c>
    </row>
    <row r="14" spans="1:16" x14ac:dyDescent="0.3">
      <c r="O14" s="194"/>
    </row>
    <row r="15" spans="1:16" x14ac:dyDescent="0.3">
      <c r="O15" s="194"/>
    </row>
    <row r="16" spans="1:16" s="184" customFormat="1" x14ac:dyDescent="0.3">
      <c r="A16" s="122" t="s">
        <v>91</v>
      </c>
      <c r="O16" s="195"/>
    </row>
    <row r="17" spans="1:16" s="190" customFormat="1" ht="26" x14ac:dyDescent="0.3">
      <c r="A17" s="186"/>
      <c r="B17" s="187" t="s">
        <v>70</v>
      </c>
      <c r="C17" s="187" t="s">
        <v>71</v>
      </c>
      <c r="D17" s="187" t="s">
        <v>72</v>
      </c>
      <c r="E17" s="187" t="s">
        <v>73</v>
      </c>
      <c r="F17" s="187" t="s">
        <v>74</v>
      </c>
      <c r="G17" s="187" t="s">
        <v>75</v>
      </c>
      <c r="H17" s="187" t="s">
        <v>76</v>
      </c>
      <c r="I17" s="187" t="s">
        <v>77</v>
      </c>
      <c r="J17" s="187" t="s">
        <v>78</v>
      </c>
      <c r="K17" s="187" t="s">
        <v>79</v>
      </c>
      <c r="L17" s="187" t="s">
        <v>80</v>
      </c>
      <c r="M17" s="187" t="s">
        <v>81</v>
      </c>
      <c r="N17" s="188" t="s">
        <v>199</v>
      </c>
      <c r="O17" s="112" t="s">
        <v>200</v>
      </c>
      <c r="P17" s="189" t="s">
        <v>174</v>
      </c>
    </row>
    <row r="18" spans="1:16" x14ac:dyDescent="0.3">
      <c r="A18" s="191" t="s">
        <v>41</v>
      </c>
      <c r="B18" s="19">
        <v>100</v>
      </c>
      <c r="C18" s="19">
        <v>194</v>
      </c>
      <c r="D18" s="19">
        <v>271</v>
      </c>
      <c r="E18" s="19">
        <v>369</v>
      </c>
      <c r="F18" s="19">
        <v>290</v>
      </c>
      <c r="G18" s="19">
        <v>166</v>
      </c>
      <c r="H18" s="19">
        <v>236</v>
      </c>
      <c r="I18" s="19">
        <v>280</v>
      </c>
      <c r="J18" s="19">
        <v>363</v>
      </c>
      <c r="K18" s="19">
        <v>304</v>
      </c>
      <c r="L18" s="19">
        <v>179</v>
      </c>
      <c r="M18" s="19">
        <v>128</v>
      </c>
      <c r="N18" s="113">
        <f>SUM(B18:M18)</f>
        <v>2880</v>
      </c>
      <c r="O18" s="109">
        <v>2279</v>
      </c>
      <c r="P18" s="20">
        <f>SUM(N18-O18)/O18</f>
        <v>0.26371215445370777</v>
      </c>
    </row>
    <row r="19" spans="1:16" x14ac:dyDescent="0.3">
      <c r="A19" s="191" t="s">
        <v>92</v>
      </c>
      <c r="B19" s="19">
        <v>33</v>
      </c>
      <c r="C19" s="19">
        <v>60</v>
      </c>
      <c r="D19" s="19">
        <v>91</v>
      </c>
      <c r="E19" s="19">
        <v>178</v>
      </c>
      <c r="F19" s="19">
        <v>134</v>
      </c>
      <c r="G19" s="19">
        <v>67</v>
      </c>
      <c r="H19" s="19">
        <v>106</v>
      </c>
      <c r="I19" s="19">
        <v>128</v>
      </c>
      <c r="J19" s="19">
        <v>137</v>
      </c>
      <c r="K19" s="19">
        <v>157</v>
      </c>
      <c r="L19" s="19">
        <v>55</v>
      </c>
      <c r="M19" s="19">
        <v>35</v>
      </c>
      <c r="N19" s="113">
        <f>SUM(B19:M19)</f>
        <v>1181</v>
      </c>
      <c r="O19" s="109">
        <v>740</v>
      </c>
      <c r="P19" s="20">
        <f>SUM(N19-O19)/O19</f>
        <v>0.59594594594594597</v>
      </c>
    </row>
    <row r="20" spans="1:16" x14ac:dyDescent="0.3">
      <c r="A20" s="191" t="s">
        <v>93</v>
      </c>
      <c r="B20" s="19">
        <v>67</v>
      </c>
      <c r="C20" s="19">
        <v>134</v>
      </c>
      <c r="D20" s="19">
        <v>180</v>
      </c>
      <c r="E20" s="19">
        <v>191</v>
      </c>
      <c r="F20" s="19">
        <v>156</v>
      </c>
      <c r="G20" s="19">
        <v>99</v>
      </c>
      <c r="H20" s="19">
        <v>130</v>
      </c>
      <c r="I20" s="19">
        <v>152</v>
      </c>
      <c r="J20" s="19">
        <v>226</v>
      </c>
      <c r="K20" s="19">
        <v>147</v>
      </c>
      <c r="L20" s="19">
        <v>124</v>
      </c>
      <c r="M20" s="19">
        <v>93</v>
      </c>
      <c r="N20" s="113">
        <f>SUM(B20:M20)</f>
        <v>1699</v>
      </c>
      <c r="O20" s="109">
        <v>1539</v>
      </c>
      <c r="P20" s="20">
        <f>SUM(N20-O20)/O20</f>
        <v>0.10396361273554255</v>
      </c>
    </row>
    <row r="22" spans="1:16" ht="26" x14ac:dyDescent="0.3">
      <c r="A22" s="122" t="s">
        <v>212</v>
      </c>
    </row>
    <row r="24" spans="1:16" s="184" customFormat="1" ht="26" x14ac:dyDescent="0.3">
      <c r="A24" s="122" t="s">
        <v>94</v>
      </c>
      <c r="O24" s="185"/>
    </row>
    <row r="25" spans="1:16" s="190" customFormat="1" ht="26" x14ac:dyDescent="0.3">
      <c r="A25" s="186"/>
      <c r="B25" s="187" t="s">
        <v>70</v>
      </c>
      <c r="C25" s="187" t="s">
        <v>71</v>
      </c>
      <c r="D25" s="187" t="s">
        <v>72</v>
      </c>
      <c r="E25" s="187" t="s">
        <v>73</v>
      </c>
      <c r="F25" s="187" t="s">
        <v>74</v>
      </c>
      <c r="G25" s="187" t="s">
        <v>75</v>
      </c>
      <c r="H25" s="187" t="s">
        <v>76</v>
      </c>
      <c r="I25" s="187" t="s">
        <v>77</v>
      </c>
      <c r="J25" s="187" t="s">
        <v>78</v>
      </c>
      <c r="K25" s="187" t="s">
        <v>79</v>
      </c>
      <c r="L25" s="187" t="s">
        <v>80</v>
      </c>
      <c r="M25" s="187" t="s">
        <v>81</v>
      </c>
      <c r="N25" s="188" t="s">
        <v>199</v>
      </c>
      <c r="O25" s="179" t="s">
        <v>200</v>
      </c>
      <c r="P25" s="189" t="s">
        <v>174</v>
      </c>
    </row>
    <row r="26" spans="1:16" x14ac:dyDescent="0.3">
      <c r="A26" s="191" t="s">
        <v>95</v>
      </c>
      <c r="B26" s="19">
        <v>162</v>
      </c>
      <c r="C26" s="19">
        <v>247</v>
      </c>
      <c r="D26" s="19">
        <v>178</v>
      </c>
      <c r="E26" s="19">
        <v>289</v>
      </c>
      <c r="F26" s="19">
        <v>537</v>
      </c>
      <c r="G26" s="19">
        <v>256</v>
      </c>
      <c r="H26" s="19">
        <v>498</v>
      </c>
      <c r="I26" s="19">
        <v>429</v>
      </c>
      <c r="J26" s="19">
        <v>478</v>
      </c>
      <c r="K26" s="19">
        <v>467</v>
      </c>
      <c r="L26" s="19">
        <v>349</v>
      </c>
      <c r="M26" s="19">
        <v>213</v>
      </c>
      <c r="N26" s="113">
        <f t="shared" ref="N26:N32" si="5">SUM(B26:M26)</f>
        <v>4103</v>
      </c>
      <c r="O26" s="109">
        <v>2383</v>
      </c>
      <c r="P26" s="20">
        <f>SUM(N26-O26)/O26</f>
        <v>0.72177926982794793</v>
      </c>
    </row>
    <row r="27" spans="1:16" x14ac:dyDescent="0.3">
      <c r="A27" s="191" t="s">
        <v>83</v>
      </c>
      <c r="B27" s="19">
        <v>0</v>
      </c>
      <c r="C27" s="19">
        <v>0</v>
      </c>
      <c r="D27" s="19">
        <v>2</v>
      </c>
      <c r="E27" s="19">
        <v>1</v>
      </c>
      <c r="F27" s="19">
        <v>2</v>
      </c>
      <c r="G27" s="19">
        <v>2</v>
      </c>
      <c r="H27" s="19"/>
      <c r="I27" s="19">
        <v>3</v>
      </c>
      <c r="J27" s="19">
        <v>2</v>
      </c>
      <c r="K27" s="19">
        <v>2</v>
      </c>
      <c r="L27" s="19">
        <v>1</v>
      </c>
      <c r="M27" s="19">
        <v>0</v>
      </c>
      <c r="N27" s="113">
        <f t="shared" si="5"/>
        <v>15</v>
      </c>
      <c r="O27" s="109">
        <v>24</v>
      </c>
      <c r="P27" s="20">
        <f t="shared" ref="P27:P34" si="6">SUM(N27-O27)/O27</f>
        <v>-0.375</v>
      </c>
    </row>
    <row r="28" spans="1:16" x14ac:dyDescent="0.3">
      <c r="A28" s="191" t="s">
        <v>84</v>
      </c>
      <c r="B28" s="19">
        <v>162</v>
      </c>
      <c r="C28" s="19">
        <v>247</v>
      </c>
      <c r="D28" s="19">
        <v>176</v>
      </c>
      <c r="E28" s="19">
        <v>288</v>
      </c>
      <c r="F28" s="19">
        <v>535</v>
      </c>
      <c r="G28" s="19">
        <v>254</v>
      </c>
      <c r="H28" s="19">
        <v>498</v>
      </c>
      <c r="I28" s="19">
        <v>426</v>
      </c>
      <c r="J28" s="19">
        <v>476</v>
      </c>
      <c r="K28" s="19">
        <v>465</v>
      </c>
      <c r="L28" s="19">
        <v>348</v>
      </c>
      <c r="M28" s="19">
        <v>213</v>
      </c>
      <c r="N28" s="113">
        <f t="shared" si="5"/>
        <v>4088</v>
      </c>
      <c r="O28" s="109">
        <v>2359</v>
      </c>
      <c r="P28" s="20">
        <f t="shared" si="6"/>
        <v>0.73293768545994065</v>
      </c>
    </row>
    <row r="29" spans="1:16" x14ac:dyDescent="0.3">
      <c r="A29" s="191" t="s">
        <v>85</v>
      </c>
      <c r="B29" s="19">
        <v>67</v>
      </c>
      <c r="C29" s="19">
        <v>100</v>
      </c>
      <c r="D29" s="19">
        <v>62</v>
      </c>
      <c r="E29" s="19">
        <v>84</v>
      </c>
      <c r="F29" s="19">
        <v>69</v>
      </c>
      <c r="G29" s="19">
        <v>54</v>
      </c>
      <c r="H29" s="19">
        <v>111</v>
      </c>
      <c r="I29" s="19">
        <v>85</v>
      </c>
      <c r="J29" s="19">
        <v>110</v>
      </c>
      <c r="K29" s="19">
        <v>81</v>
      </c>
      <c r="L29" s="19">
        <v>84</v>
      </c>
      <c r="M29" s="19">
        <v>69</v>
      </c>
      <c r="N29" s="113">
        <f t="shared" si="5"/>
        <v>976</v>
      </c>
      <c r="O29" s="109">
        <v>879</v>
      </c>
      <c r="P29" s="20">
        <f t="shared" si="6"/>
        <v>0.11035267349260523</v>
      </c>
    </row>
    <row r="30" spans="1:16" x14ac:dyDescent="0.3">
      <c r="A30" s="191" t="s">
        <v>86</v>
      </c>
      <c r="B30" s="19">
        <v>18</v>
      </c>
      <c r="C30" s="19">
        <v>18</v>
      </c>
      <c r="D30" s="19">
        <v>18</v>
      </c>
      <c r="E30" s="19">
        <v>21</v>
      </c>
      <c r="F30" s="19">
        <v>16</v>
      </c>
      <c r="G30" s="19">
        <v>10</v>
      </c>
      <c r="H30" s="19">
        <v>14</v>
      </c>
      <c r="I30" s="19">
        <v>16</v>
      </c>
      <c r="J30" s="19">
        <v>19</v>
      </c>
      <c r="K30" s="19">
        <v>17</v>
      </c>
      <c r="L30" s="19">
        <v>11</v>
      </c>
      <c r="M30" s="19">
        <v>21</v>
      </c>
      <c r="N30" s="113">
        <f t="shared" si="5"/>
        <v>199</v>
      </c>
      <c r="O30" s="109">
        <v>278</v>
      </c>
      <c r="P30" s="20">
        <f t="shared" si="6"/>
        <v>-0.28417266187050361</v>
      </c>
    </row>
    <row r="31" spans="1:16" x14ac:dyDescent="0.3">
      <c r="A31" s="191" t="s">
        <v>87</v>
      </c>
      <c r="B31" s="19">
        <v>85</v>
      </c>
      <c r="C31" s="19">
        <v>118</v>
      </c>
      <c r="D31" s="19">
        <v>80</v>
      </c>
      <c r="E31" s="19">
        <v>105</v>
      </c>
      <c r="F31" s="19">
        <v>85</v>
      </c>
      <c r="G31" s="19">
        <v>64</v>
      </c>
      <c r="H31" s="19">
        <v>125</v>
      </c>
      <c r="I31" s="19">
        <v>101</v>
      </c>
      <c r="J31" s="19">
        <v>129</v>
      </c>
      <c r="K31" s="19">
        <v>98</v>
      </c>
      <c r="L31" s="19">
        <v>95</v>
      </c>
      <c r="M31" s="19">
        <v>90</v>
      </c>
      <c r="N31" s="113">
        <f t="shared" si="5"/>
        <v>1175</v>
      </c>
      <c r="O31" s="109">
        <v>1157</v>
      </c>
      <c r="P31" s="20">
        <f t="shared" si="6"/>
        <v>1.5557476231633534E-2</v>
      </c>
    </row>
    <row r="32" spans="1:16" x14ac:dyDescent="0.3">
      <c r="A32" s="191" t="s">
        <v>88</v>
      </c>
      <c r="B32" s="19">
        <v>75</v>
      </c>
      <c r="C32" s="19">
        <v>125</v>
      </c>
      <c r="D32" s="19">
        <v>99</v>
      </c>
      <c r="E32" s="19">
        <v>174</v>
      </c>
      <c r="F32" s="19">
        <v>461</v>
      </c>
      <c r="G32" s="19">
        <v>195</v>
      </c>
      <c r="H32" s="19">
        <v>364</v>
      </c>
      <c r="I32" s="19">
        <v>327</v>
      </c>
      <c r="J32" s="19">
        <v>346</v>
      </c>
      <c r="K32" s="19">
        <v>374</v>
      </c>
      <c r="L32" s="19">
        <v>235</v>
      </c>
      <c r="M32" s="19">
        <v>118</v>
      </c>
      <c r="N32" s="113">
        <f t="shared" si="5"/>
        <v>2893</v>
      </c>
      <c r="O32" s="109">
        <v>1234</v>
      </c>
      <c r="P32" s="20">
        <f t="shared" si="6"/>
        <v>1.3444084278768234</v>
      </c>
    </row>
    <row r="33" spans="1:16" x14ac:dyDescent="0.3">
      <c r="A33" s="191" t="s">
        <v>89</v>
      </c>
      <c r="B33" s="192">
        <f t="shared" ref="B33:M33" si="7">SUM(B31/(B31+B32))*100</f>
        <v>53.125</v>
      </c>
      <c r="C33" s="192">
        <f t="shared" si="7"/>
        <v>48.559670781893004</v>
      </c>
      <c r="D33" s="192">
        <f t="shared" si="7"/>
        <v>44.692737430167597</v>
      </c>
      <c r="E33" s="192">
        <f t="shared" si="7"/>
        <v>37.634408602150536</v>
      </c>
      <c r="F33" s="192">
        <f t="shared" si="7"/>
        <v>15.567765567765568</v>
      </c>
      <c r="G33" s="192">
        <f t="shared" si="7"/>
        <v>24.710424710424711</v>
      </c>
      <c r="H33" s="192">
        <f t="shared" si="7"/>
        <v>25.562372188139058</v>
      </c>
      <c r="I33" s="192">
        <f t="shared" si="7"/>
        <v>23.598130841121495</v>
      </c>
      <c r="J33" s="192">
        <f t="shared" si="7"/>
        <v>27.157894736842103</v>
      </c>
      <c r="K33" s="192">
        <f t="shared" si="7"/>
        <v>20.762711864406779</v>
      </c>
      <c r="L33" s="192">
        <f t="shared" si="7"/>
        <v>28.787878787878789</v>
      </c>
      <c r="M33" s="192">
        <f t="shared" si="7"/>
        <v>43.269230769230774</v>
      </c>
      <c r="N33" s="193">
        <f t="shared" ref="N33" si="8">SUM(N31/(N31+N32))*100</f>
        <v>28.883972468043261</v>
      </c>
      <c r="O33" s="110">
        <v>48.39</v>
      </c>
      <c r="P33" s="20">
        <f t="shared" si="6"/>
        <v>-0.40310038297079437</v>
      </c>
    </row>
    <row r="34" spans="1:16" x14ac:dyDescent="0.3">
      <c r="A34" s="191" t="s">
        <v>90</v>
      </c>
      <c r="B34" s="192">
        <f t="shared" ref="B34:M34" si="9">SUM(B32/(B31+B32))*100</f>
        <v>46.875</v>
      </c>
      <c r="C34" s="192">
        <f t="shared" si="9"/>
        <v>51.440329218106996</v>
      </c>
      <c r="D34" s="192">
        <f t="shared" si="9"/>
        <v>55.307262569832403</v>
      </c>
      <c r="E34" s="192">
        <f t="shared" si="9"/>
        <v>62.365591397849464</v>
      </c>
      <c r="F34" s="192">
        <f t="shared" si="9"/>
        <v>84.432234432234438</v>
      </c>
      <c r="G34" s="192">
        <f t="shared" si="9"/>
        <v>75.289575289575296</v>
      </c>
      <c r="H34" s="192">
        <f t="shared" si="9"/>
        <v>74.437627811860935</v>
      </c>
      <c r="I34" s="192">
        <f t="shared" si="9"/>
        <v>76.401869158878498</v>
      </c>
      <c r="J34" s="192">
        <f t="shared" si="9"/>
        <v>72.84210526315789</v>
      </c>
      <c r="K34" s="192">
        <f t="shared" si="9"/>
        <v>79.237288135593218</v>
      </c>
      <c r="L34" s="192">
        <f t="shared" si="9"/>
        <v>71.212121212121218</v>
      </c>
      <c r="M34" s="192">
        <f t="shared" si="9"/>
        <v>56.730769230769226</v>
      </c>
      <c r="N34" s="193">
        <f t="shared" ref="N34" si="10">SUM(N32/(N31+N32))*100</f>
        <v>71.116027531956732</v>
      </c>
      <c r="O34" s="110">
        <v>51.61</v>
      </c>
      <c r="P34" s="20">
        <f t="shared" si="6"/>
        <v>0.37795054314971388</v>
      </c>
    </row>
    <row r="37" spans="1:16" s="184" customFormat="1" x14ac:dyDescent="0.3">
      <c r="A37" s="122" t="s">
        <v>96</v>
      </c>
      <c r="O37" s="185"/>
    </row>
    <row r="38" spans="1:16" s="190" customFormat="1" ht="26" x14ac:dyDescent="0.3">
      <c r="A38" s="187"/>
      <c r="B38" s="187" t="s">
        <v>70</v>
      </c>
      <c r="C38" s="187" t="s">
        <v>71</v>
      </c>
      <c r="D38" s="187" t="s">
        <v>72</v>
      </c>
      <c r="E38" s="187" t="s">
        <v>73</v>
      </c>
      <c r="F38" s="187" t="s">
        <v>74</v>
      </c>
      <c r="G38" s="187" t="s">
        <v>75</v>
      </c>
      <c r="H38" s="187" t="s">
        <v>76</v>
      </c>
      <c r="I38" s="187" t="s">
        <v>77</v>
      </c>
      <c r="J38" s="187" t="s">
        <v>78</v>
      </c>
      <c r="K38" s="187" t="s">
        <v>79</v>
      </c>
      <c r="L38" s="187" t="s">
        <v>80</v>
      </c>
      <c r="M38" s="187" t="s">
        <v>81</v>
      </c>
      <c r="N38" s="188" t="s">
        <v>215</v>
      </c>
      <c r="O38" s="179" t="s">
        <v>200</v>
      </c>
      <c r="P38" s="189" t="s">
        <v>174</v>
      </c>
    </row>
    <row r="39" spans="1:16" x14ac:dyDescent="0.3">
      <c r="A39" s="191" t="s">
        <v>41</v>
      </c>
      <c r="B39" s="19">
        <v>87</v>
      </c>
      <c r="C39" s="19">
        <v>121</v>
      </c>
      <c r="D39" s="19">
        <v>82</v>
      </c>
      <c r="E39" s="19">
        <v>113</v>
      </c>
      <c r="F39" s="19">
        <v>88</v>
      </c>
      <c r="G39" s="19">
        <v>64</v>
      </c>
      <c r="H39" s="19">
        <v>125</v>
      </c>
      <c r="I39" s="19">
        <v>103</v>
      </c>
      <c r="J39" s="19">
        <v>133</v>
      </c>
      <c r="K39" s="19">
        <v>100</v>
      </c>
      <c r="L39" s="19">
        <v>94</v>
      </c>
      <c r="M39" s="19">
        <v>90</v>
      </c>
      <c r="N39" s="113">
        <f>SUM(B39:M39)</f>
        <v>1200</v>
      </c>
      <c r="O39" s="108">
        <v>1180</v>
      </c>
      <c r="P39" s="20">
        <f t="shared" ref="P39:P41" si="11">SUM(N39-O39)/N39</f>
        <v>1.6666666666666666E-2</v>
      </c>
    </row>
    <row r="40" spans="1:16" x14ac:dyDescent="0.3">
      <c r="A40" s="191" t="s">
        <v>97</v>
      </c>
      <c r="B40" s="19">
        <v>20</v>
      </c>
      <c r="C40" s="19">
        <v>20</v>
      </c>
      <c r="D40" s="19">
        <v>19</v>
      </c>
      <c r="E40" s="19">
        <v>21</v>
      </c>
      <c r="F40" s="19">
        <v>18</v>
      </c>
      <c r="G40" s="19">
        <v>10</v>
      </c>
      <c r="H40" s="19">
        <v>14</v>
      </c>
      <c r="I40" s="19">
        <v>15</v>
      </c>
      <c r="J40" s="19">
        <v>20</v>
      </c>
      <c r="K40" s="19">
        <v>18</v>
      </c>
      <c r="L40" s="19">
        <v>12</v>
      </c>
      <c r="M40" s="19">
        <v>19</v>
      </c>
      <c r="N40" s="113">
        <f>SUM(B40:M40)</f>
        <v>206</v>
      </c>
      <c r="O40" s="108">
        <v>273</v>
      </c>
      <c r="P40" s="20">
        <f t="shared" si="11"/>
        <v>-0.32524271844660196</v>
      </c>
    </row>
    <row r="41" spans="1:16" x14ac:dyDescent="0.3">
      <c r="A41" s="191" t="s">
        <v>98</v>
      </c>
      <c r="B41" s="19">
        <v>67</v>
      </c>
      <c r="C41" s="19">
        <v>101</v>
      </c>
      <c r="D41" s="19">
        <v>63</v>
      </c>
      <c r="E41" s="19">
        <v>92</v>
      </c>
      <c r="F41" s="19">
        <v>70</v>
      </c>
      <c r="G41" s="19">
        <v>54</v>
      </c>
      <c r="H41" s="19">
        <v>111</v>
      </c>
      <c r="I41" s="19">
        <v>88</v>
      </c>
      <c r="J41" s="19">
        <v>113</v>
      </c>
      <c r="K41" s="19">
        <v>82</v>
      </c>
      <c r="L41" s="19">
        <v>82</v>
      </c>
      <c r="M41" s="19">
        <v>71</v>
      </c>
      <c r="N41" s="113">
        <f>SUM(B41:M41)</f>
        <v>994</v>
      </c>
      <c r="O41" s="108">
        <v>907</v>
      </c>
      <c r="P41" s="20">
        <f t="shared" si="11"/>
        <v>8.75251509054326E-2</v>
      </c>
    </row>
    <row r="43" spans="1:16" ht="16.75" customHeight="1" x14ac:dyDescent="0.3"/>
    <row r="44" spans="1:16" ht="26" x14ac:dyDescent="0.3">
      <c r="A44" s="104" t="s">
        <v>213</v>
      </c>
      <c r="C44" s="28"/>
    </row>
    <row r="45" spans="1:16" s="196" customFormat="1" ht="39" x14ac:dyDescent="0.3">
      <c r="A45" s="142" t="s">
        <v>99</v>
      </c>
      <c r="B45" s="142" t="s">
        <v>41</v>
      </c>
      <c r="C45" s="142" t="s">
        <v>47</v>
      </c>
      <c r="D45" s="142" t="s">
        <v>52</v>
      </c>
      <c r="E45" s="142" t="s">
        <v>173</v>
      </c>
      <c r="F45" s="142" t="s">
        <v>100</v>
      </c>
      <c r="G45" s="143" t="s">
        <v>214</v>
      </c>
      <c r="H45" s="186" t="s">
        <v>174</v>
      </c>
      <c r="N45" s="197"/>
      <c r="O45" s="198"/>
    </row>
    <row r="46" spans="1:16" x14ac:dyDescent="0.3">
      <c r="A46" s="199" t="s">
        <v>101</v>
      </c>
      <c r="B46" s="200">
        <v>0</v>
      </c>
      <c r="C46" s="200"/>
      <c r="D46" s="200"/>
      <c r="E46" s="200"/>
      <c r="F46" s="19"/>
      <c r="G46" s="200">
        <v>0</v>
      </c>
      <c r="H46" s="19"/>
    </row>
    <row r="47" spans="1:16" x14ac:dyDescent="0.3">
      <c r="A47" s="199" t="s">
        <v>102</v>
      </c>
      <c r="B47" s="94">
        <v>2017</v>
      </c>
      <c r="C47" s="201">
        <v>186</v>
      </c>
      <c r="D47" s="202">
        <v>1831</v>
      </c>
      <c r="E47" s="200"/>
      <c r="F47" s="19">
        <v>65</v>
      </c>
      <c r="G47" s="182">
        <v>1085</v>
      </c>
      <c r="H47" s="20">
        <f>SUM(B47-G47)/G47</f>
        <v>0.85898617511520736</v>
      </c>
    </row>
    <row r="48" spans="1:16" x14ac:dyDescent="0.3">
      <c r="A48" s="105" t="s">
        <v>172</v>
      </c>
      <c r="B48" s="200">
        <v>6772.67</v>
      </c>
      <c r="C48" s="203">
        <v>1753.6500000000003</v>
      </c>
      <c r="D48" s="204">
        <v>4976.5199999999977</v>
      </c>
      <c r="E48" s="200">
        <v>42.5</v>
      </c>
      <c r="F48" s="19">
        <v>178</v>
      </c>
      <c r="G48" s="200">
        <v>2531.7800000000002</v>
      </c>
      <c r="H48" s="20">
        <f>SUM(B48-G48)/G48</f>
        <v>1.675062604175718</v>
      </c>
    </row>
    <row r="49" spans="1:15" ht="25.5" x14ac:dyDescent="0.3">
      <c r="A49" s="191" t="s">
        <v>103</v>
      </c>
      <c r="B49" s="200"/>
      <c r="C49" s="200"/>
      <c r="D49" s="200"/>
      <c r="E49" s="200"/>
      <c r="F49" s="19"/>
      <c r="G49" s="200"/>
      <c r="H49" s="20"/>
    </row>
    <row r="50" spans="1:15" ht="25.5" x14ac:dyDescent="0.3">
      <c r="A50" s="191" t="s">
        <v>104</v>
      </c>
      <c r="B50" s="200"/>
      <c r="C50" s="200"/>
      <c r="D50" s="200"/>
      <c r="E50" s="200"/>
      <c r="F50" s="19"/>
      <c r="G50" s="200"/>
      <c r="H50" s="20"/>
    </row>
    <row r="51" spans="1:15" ht="25.5" x14ac:dyDescent="0.3">
      <c r="A51" s="82" t="s">
        <v>105</v>
      </c>
      <c r="B51" s="95"/>
      <c r="C51" s="95"/>
      <c r="D51" s="95"/>
      <c r="E51" s="96"/>
      <c r="F51" s="23"/>
      <c r="G51" s="95"/>
      <c r="H51" s="20"/>
    </row>
    <row r="52" spans="1:15" x14ac:dyDescent="0.3">
      <c r="A52" s="16" t="s">
        <v>106</v>
      </c>
      <c r="B52" s="97">
        <f>SUM(B47:B51)</f>
        <v>8789.67</v>
      </c>
      <c r="C52" s="97"/>
      <c r="D52" s="97"/>
      <c r="E52" s="97"/>
      <c r="F52" s="98"/>
      <c r="G52" s="97">
        <f>SUM(G47:G51)</f>
        <v>3616.78</v>
      </c>
      <c r="H52" s="20">
        <f t="shared" ref="H52:H58" si="12">SUM(B52-G52)/G52</f>
        <v>1.4302473470877408</v>
      </c>
    </row>
    <row r="53" spans="1:15" x14ac:dyDescent="0.3">
      <c r="A53" s="191"/>
      <c r="B53" s="200"/>
      <c r="C53" s="205"/>
      <c r="D53" s="205"/>
      <c r="E53" s="200"/>
      <c r="F53" s="19"/>
      <c r="G53" s="200"/>
      <c r="H53" s="20"/>
    </row>
    <row r="54" spans="1:15" x14ac:dyDescent="0.3">
      <c r="A54" s="199" t="s">
        <v>107</v>
      </c>
      <c r="B54" s="206">
        <v>0</v>
      </c>
      <c r="C54" s="205"/>
      <c r="D54" s="205"/>
      <c r="E54" s="200"/>
      <c r="F54" s="19"/>
      <c r="G54" s="206">
        <v>15</v>
      </c>
      <c r="H54" s="20">
        <f t="shared" si="12"/>
        <v>-1</v>
      </c>
    </row>
    <row r="55" spans="1:15" x14ac:dyDescent="0.3">
      <c r="A55" s="199" t="s">
        <v>108</v>
      </c>
      <c r="B55" s="207">
        <v>3967.2000000000003</v>
      </c>
      <c r="C55" s="208"/>
      <c r="D55" s="208"/>
      <c r="E55" s="209"/>
      <c r="F55" s="19"/>
      <c r="G55" s="207">
        <v>2721</v>
      </c>
      <c r="H55" s="20">
        <f t="shared" si="12"/>
        <v>0.45799338478500562</v>
      </c>
    </row>
    <row r="56" spans="1:15" ht="25.5" x14ac:dyDescent="0.3">
      <c r="A56" s="199" t="s">
        <v>109</v>
      </c>
      <c r="B56" s="210">
        <v>294.18</v>
      </c>
      <c r="C56" s="208"/>
      <c r="D56" s="208"/>
      <c r="E56" s="209"/>
      <c r="F56" s="19"/>
      <c r="G56" s="210">
        <v>349.30999999999995</v>
      </c>
      <c r="H56" s="20">
        <f t="shared" si="12"/>
        <v>-0.15782542727090534</v>
      </c>
    </row>
    <row r="57" spans="1:15" s="183" customFormat="1" ht="25.5" x14ac:dyDescent="0.3">
      <c r="A57" s="82" t="s">
        <v>110</v>
      </c>
      <c r="B57" s="181"/>
      <c r="C57" s="208"/>
      <c r="D57" s="208"/>
      <c r="E57" s="209"/>
      <c r="F57" s="23"/>
      <c r="G57" s="96"/>
      <c r="H57" s="20"/>
      <c r="N57" s="185"/>
    </row>
    <row r="58" spans="1:15" ht="26" x14ac:dyDescent="0.3">
      <c r="A58" s="34" t="s">
        <v>111</v>
      </c>
      <c r="B58" s="99">
        <f>SUM(B52:B57)</f>
        <v>13051.050000000001</v>
      </c>
      <c r="C58" s="99"/>
      <c r="D58" s="99"/>
      <c r="E58" s="99"/>
      <c r="F58" s="10"/>
      <c r="G58" s="99">
        <f>SUM(G52:G57)</f>
        <v>6702.09</v>
      </c>
      <c r="H58" s="20">
        <f t="shared" si="12"/>
        <v>0.94731046583976053</v>
      </c>
    </row>
    <row r="59" spans="1:15" x14ac:dyDescent="0.3">
      <c r="A59" s="106"/>
      <c r="B59" s="100"/>
      <c r="C59" s="100"/>
      <c r="D59" s="100"/>
      <c r="E59" s="100"/>
      <c r="F59" s="31"/>
      <c r="H59" s="211"/>
    </row>
    <row r="60" spans="1:15" x14ac:dyDescent="0.3">
      <c r="A60" s="212"/>
      <c r="H60" s="211"/>
    </row>
    <row r="61" spans="1:15" ht="26" x14ac:dyDescent="0.3">
      <c r="A61" s="104" t="s">
        <v>112</v>
      </c>
      <c r="H61" s="211"/>
    </row>
    <row r="62" spans="1:15" s="190" customFormat="1" ht="25.5" x14ac:dyDescent="0.3">
      <c r="A62" s="142"/>
      <c r="B62" s="190" t="s">
        <v>188</v>
      </c>
      <c r="C62" s="187" t="s">
        <v>169</v>
      </c>
      <c r="D62" s="186" t="s">
        <v>174</v>
      </c>
      <c r="H62" s="213"/>
      <c r="N62" s="214"/>
      <c r="O62" s="215"/>
    </row>
    <row r="63" spans="1:15" ht="38" x14ac:dyDescent="0.3">
      <c r="A63" s="199" t="s">
        <v>113</v>
      </c>
      <c r="B63" s="216">
        <v>144</v>
      </c>
      <c r="C63" s="216">
        <v>105</v>
      </c>
      <c r="D63" s="20">
        <f>SUM(B63-C63)/C63</f>
        <v>0.37142857142857144</v>
      </c>
      <c r="H63" s="211"/>
    </row>
    <row r="64" spans="1:15" ht="25.5" x14ac:dyDescent="0.3">
      <c r="A64" s="199" t="s">
        <v>114</v>
      </c>
      <c r="B64" s="102"/>
      <c r="C64" s="102"/>
      <c r="D64" s="20"/>
      <c r="H64" s="211"/>
    </row>
    <row r="65" spans="1:8" x14ac:dyDescent="0.3">
      <c r="A65" s="34" t="s">
        <v>115</v>
      </c>
      <c r="B65" s="103">
        <f>SUM(B63:B64)</f>
        <v>144</v>
      </c>
      <c r="C65" s="103">
        <f>SUM(C63:C64)</f>
        <v>105</v>
      </c>
      <c r="D65" s="20">
        <v>0.37</v>
      </c>
      <c r="H65" s="211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1"/>
  <sheetViews>
    <sheetView tabSelected="1" workbookViewId="0">
      <selection activeCell="O16" sqref="O16"/>
    </sheetView>
  </sheetViews>
  <sheetFormatPr defaultRowHeight="14.5" x14ac:dyDescent="0.35"/>
  <cols>
    <col min="1" max="1" width="14.6328125" customWidth="1"/>
    <col min="2" max="2" width="6.1796875" bestFit="1" customWidth="1"/>
    <col min="3" max="3" width="7.08984375" bestFit="1" customWidth="1"/>
    <col min="4" max="4" width="7" bestFit="1" customWidth="1"/>
    <col min="5" max="5" width="6.81640625" bestFit="1" customWidth="1"/>
    <col min="6" max="6" width="7.08984375" bestFit="1" customWidth="1"/>
    <col min="7" max="7" width="7" bestFit="1" customWidth="1"/>
    <col min="8" max="8" width="6.81640625" bestFit="1" customWidth="1"/>
    <col min="9" max="10" width="6.90625" bestFit="1" customWidth="1"/>
    <col min="11" max="11" width="6.81640625" bestFit="1" customWidth="1"/>
    <col min="12" max="12" width="7.08984375" bestFit="1" customWidth="1"/>
    <col min="13" max="13" width="6.90625" bestFit="1" customWidth="1"/>
    <col min="14" max="14" width="6.36328125" bestFit="1" customWidth="1"/>
    <col min="15" max="15" width="8.54296875" customWidth="1"/>
  </cols>
  <sheetData>
    <row r="1" spans="1:15" x14ac:dyDescent="0.35">
      <c r="A1" s="244" t="s">
        <v>192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6"/>
    </row>
    <row r="2" spans="1:15" x14ac:dyDescent="0.35">
      <c r="A2" s="38"/>
      <c r="B2" s="39"/>
      <c r="C2" s="39"/>
      <c r="D2" s="39"/>
      <c r="E2" s="39"/>
      <c r="F2" s="40"/>
      <c r="G2" s="41"/>
      <c r="H2" s="41"/>
      <c r="I2" s="41"/>
      <c r="J2" s="41"/>
      <c r="K2" s="5"/>
      <c r="L2" s="5"/>
      <c r="M2" s="5"/>
      <c r="N2" s="2"/>
    </row>
    <row r="3" spans="1:15" x14ac:dyDescent="0.35">
      <c r="A3" s="42"/>
      <c r="B3" s="43">
        <v>42917</v>
      </c>
      <c r="C3" s="43">
        <v>42948</v>
      </c>
      <c r="D3" s="43">
        <v>42979</v>
      </c>
      <c r="E3" s="43">
        <v>43009</v>
      </c>
      <c r="F3" s="43">
        <v>43040</v>
      </c>
      <c r="G3" s="43">
        <v>43070</v>
      </c>
      <c r="H3" s="43">
        <v>43101</v>
      </c>
      <c r="I3" s="43">
        <v>43132</v>
      </c>
      <c r="J3" s="43">
        <v>43160</v>
      </c>
      <c r="K3" s="43">
        <v>43191</v>
      </c>
      <c r="L3" s="43">
        <v>43221</v>
      </c>
      <c r="M3" s="43">
        <v>43252</v>
      </c>
      <c r="N3" s="114" t="s">
        <v>116</v>
      </c>
      <c r="O3" t="s">
        <v>0</v>
      </c>
    </row>
    <row r="4" spans="1:15" ht="25" x14ac:dyDescent="0.35">
      <c r="A4" s="46" t="s">
        <v>117</v>
      </c>
      <c r="B4" s="5">
        <v>0</v>
      </c>
      <c r="C4" s="5">
        <v>1</v>
      </c>
      <c r="D4" s="5">
        <v>22</v>
      </c>
      <c r="E4" s="5">
        <v>27</v>
      </c>
      <c r="F4" s="5">
        <v>10</v>
      </c>
      <c r="G4" s="5">
        <v>0</v>
      </c>
      <c r="H4" s="41">
        <v>1</v>
      </c>
      <c r="I4" s="41">
        <v>1</v>
      </c>
      <c r="J4" s="41">
        <v>35</v>
      </c>
      <c r="K4" s="5">
        <v>6</v>
      </c>
      <c r="L4" s="47">
        <v>0</v>
      </c>
      <c r="M4" s="48">
        <v>0</v>
      </c>
      <c r="N4" s="114">
        <f>SUM(B4:M4)</f>
        <v>103</v>
      </c>
      <c r="O4" s="111">
        <f>(N4-N15)/N15</f>
        <v>0.14444444444444443</v>
      </c>
    </row>
    <row r="5" spans="1:15" ht="26" x14ac:dyDescent="0.35">
      <c r="A5" s="41" t="s">
        <v>118</v>
      </c>
      <c r="B5" s="5">
        <v>0</v>
      </c>
      <c r="C5" s="5">
        <v>15</v>
      </c>
      <c r="D5" s="5">
        <v>323</v>
      </c>
      <c r="E5" s="5">
        <v>436</v>
      </c>
      <c r="F5" s="5">
        <v>127</v>
      </c>
      <c r="G5" s="5">
        <v>0</v>
      </c>
      <c r="H5" s="41">
        <v>18</v>
      </c>
      <c r="I5" s="41">
        <v>25</v>
      </c>
      <c r="J5" s="41">
        <v>629</v>
      </c>
      <c r="K5" s="5">
        <v>100</v>
      </c>
      <c r="L5" s="49">
        <v>0</v>
      </c>
      <c r="M5" s="49">
        <v>0</v>
      </c>
      <c r="N5" s="114">
        <f>SUM(B5:M5)</f>
        <v>1673</v>
      </c>
      <c r="O5" s="111">
        <f>(N5-N16)/N16</f>
        <v>4.9560853199498121E-2</v>
      </c>
    </row>
    <row r="6" spans="1:15" ht="37.5" x14ac:dyDescent="0.35">
      <c r="A6" s="46" t="s">
        <v>119</v>
      </c>
      <c r="B6" s="5">
        <v>0</v>
      </c>
      <c r="C6" s="5">
        <v>1</v>
      </c>
      <c r="D6" s="5">
        <v>22</v>
      </c>
      <c r="E6" s="5">
        <v>27</v>
      </c>
      <c r="F6" s="5">
        <v>10</v>
      </c>
      <c r="G6" s="5">
        <v>0</v>
      </c>
      <c r="H6" s="41">
        <v>1</v>
      </c>
      <c r="I6" s="41">
        <v>1</v>
      </c>
      <c r="J6" s="41">
        <v>35</v>
      </c>
      <c r="K6" s="5">
        <v>6</v>
      </c>
      <c r="L6" s="49">
        <v>0</v>
      </c>
      <c r="M6" s="49">
        <v>0</v>
      </c>
      <c r="N6" s="135">
        <v>103</v>
      </c>
      <c r="O6" s="249">
        <v>0.14000000000000001</v>
      </c>
    </row>
    <row r="7" spans="1:15" ht="37.5" x14ac:dyDescent="0.35">
      <c r="A7" s="46" t="s">
        <v>120</v>
      </c>
      <c r="B7" s="35">
        <v>0</v>
      </c>
      <c r="C7" s="35">
        <v>15</v>
      </c>
      <c r="D7" s="35">
        <v>323</v>
      </c>
      <c r="E7" s="35">
        <v>436</v>
      </c>
      <c r="F7" s="35">
        <v>127</v>
      </c>
      <c r="G7" s="35">
        <v>0</v>
      </c>
      <c r="H7" s="41">
        <v>18</v>
      </c>
      <c r="I7" s="41">
        <v>25</v>
      </c>
      <c r="J7" s="41">
        <v>629</v>
      </c>
      <c r="K7" s="5">
        <v>100</v>
      </c>
      <c r="L7" s="5">
        <v>0</v>
      </c>
      <c r="M7" s="5">
        <v>0</v>
      </c>
      <c r="N7" s="136">
        <v>1673</v>
      </c>
      <c r="O7" s="249">
        <v>0.05</v>
      </c>
    </row>
    <row r="8" spans="1:15" ht="37.5" x14ac:dyDescent="0.35">
      <c r="A8" s="46" t="s">
        <v>121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41">
        <v>0</v>
      </c>
      <c r="I8" s="41">
        <v>0</v>
      </c>
      <c r="J8" s="41">
        <v>0</v>
      </c>
      <c r="K8" s="5">
        <v>0</v>
      </c>
      <c r="L8" s="49">
        <v>0</v>
      </c>
      <c r="M8" s="49">
        <v>0</v>
      </c>
      <c r="N8" s="136">
        <v>0</v>
      </c>
      <c r="O8" s="111">
        <f>(0-4)/4</f>
        <v>-1</v>
      </c>
    </row>
    <row r="9" spans="1:15" ht="37.5" x14ac:dyDescent="0.35">
      <c r="A9" s="46" t="s">
        <v>122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41">
        <v>0</v>
      </c>
      <c r="I9" s="41">
        <v>0</v>
      </c>
      <c r="J9" s="41">
        <v>0</v>
      </c>
      <c r="K9" s="5">
        <v>0</v>
      </c>
      <c r="L9" s="49">
        <v>0</v>
      </c>
      <c r="M9" s="49">
        <v>0</v>
      </c>
      <c r="N9" s="135">
        <v>0</v>
      </c>
      <c r="O9" s="111">
        <f>(0-76)/76</f>
        <v>-1</v>
      </c>
    </row>
    <row r="10" spans="1:15" x14ac:dyDescent="0.35">
      <c r="A10" s="46" t="s">
        <v>123</v>
      </c>
      <c r="B10" s="5" t="s">
        <v>171</v>
      </c>
      <c r="C10" s="5" t="s">
        <v>171</v>
      </c>
      <c r="D10" s="5" t="s">
        <v>171</v>
      </c>
      <c r="E10" s="5" t="s">
        <v>171</v>
      </c>
      <c r="F10" s="5" t="s">
        <v>171</v>
      </c>
      <c r="G10" s="5" t="s">
        <v>171</v>
      </c>
      <c r="H10" s="5" t="s">
        <v>171</v>
      </c>
      <c r="I10" s="5" t="s">
        <v>171</v>
      </c>
      <c r="J10" s="5" t="s">
        <v>171</v>
      </c>
      <c r="K10" s="5" t="s">
        <v>171</v>
      </c>
      <c r="L10" s="5" t="s">
        <v>171</v>
      </c>
      <c r="M10" s="5" t="s">
        <v>171</v>
      </c>
      <c r="N10" s="114" t="s">
        <v>171</v>
      </c>
    </row>
    <row r="12" spans="1:15" x14ac:dyDescent="0.35">
      <c r="A12" s="244" t="s">
        <v>170</v>
      </c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6"/>
    </row>
    <row r="13" spans="1:15" x14ac:dyDescent="0.35">
      <c r="A13" s="38"/>
      <c r="B13" s="39"/>
      <c r="C13" s="39"/>
      <c r="D13" s="39"/>
      <c r="E13" s="39"/>
      <c r="F13" s="40"/>
      <c r="G13" s="41"/>
      <c r="H13" s="41"/>
      <c r="I13" s="41"/>
      <c r="J13" s="41"/>
      <c r="K13" s="5"/>
      <c r="L13" s="5"/>
      <c r="M13" s="5"/>
      <c r="N13" s="2"/>
    </row>
    <row r="14" spans="1:15" x14ac:dyDescent="0.35">
      <c r="A14" s="42"/>
      <c r="B14" s="43">
        <v>42552</v>
      </c>
      <c r="C14" s="43">
        <v>42583</v>
      </c>
      <c r="D14" s="43">
        <v>42614</v>
      </c>
      <c r="E14" s="43">
        <v>42644</v>
      </c>
      <c r="F14" s="44">
        <v>42675</v>
      </c>
      <c r="G14" s="44">
        <v>42705</v>
      </c>
      <c r="H14" s="44">
        <v>42736</v>
      </c>
      <c r="I14" s="44">
        <v>42767</v>
      </c>
      <c r="J14" s="44">
        <v>42795</v>
      </c>
      <c r="K14" s="45">
        <v>42826</v>
      </c>
      <c r="L14" s="45">
        <v>42856</v>
      </c>
      <c r="M14" s="45">
        <v>42887</v>
      </c>
      <c r="N14" s="114" t="s">
        <v>116</v>
      </c>
    </row>
    <row r="15" spans="1:15" ht="25" x14ac:dyDescent="0.35">
      <c r="A15" s="46" t="s">
        <v>117</v>
      </c>
      <c r="B15" s="5">
        <v>0</v>
      </c>
      <c r="C15" s="5">
        <v>12</v>
      </c>
      <c r="D15" s="5">
        <v>37</v>
      </c>
      <c r="E15" s="5">
        <v>7</v>
      </c>
      <c r="F15" s="5">
        <v>6</v>
      </c>
      <c r="G15" s="5">
        <v>0</v>
      </c>
      <c r="H15" s="41">
        <v>10</v>
      </c>
      <c r="I15" s="41">
        <v>12</v>
      </c>
      <c r="J15" s="41">
        <v>2</v>
      </c>
      <c r="K15" s="5">
        <v>0</v>
      </c>
      <c r="L15" s="47">
        <v>4</v>
      </c>
      <c r="M15" s="48">
        <v>0</v>
      </c>
      <c r="N15" s="114">
        <v>90</v>
      </c>
    </row>
    <row r="16" spans="1:15" ht="26" x14ac:dyDescent="0.35">
      <c r="A16" s="41" t="s">
        <v>118</v>
      </c>
      <c r="B16" s="5">
        <v>0</v>
      </c>
      <c r="C16" s="5">
        <v>171</v>
      </c>
      <c r="D16" s="5">
        <v>680</v>
      </c>
      <c r="E16" s="5">
        <v>120</v>
      </c>
      <c r="F16" s="5">
        <v>87</v>
      </c>
      <c r="G16" s="5">
        <v>0</v>
      </c>
      <c r="H16" s="41">
        <v>187</v>
      </c>
      <c r="I16" s="41">
        <v>256</v>
      </c>
      <c r="J16" s="41">
        <v>19</v>
      </c>
      <c r="K16" s="5">
        <v>0</v>
      </c>
      <c r="L16" s="49">
        <v>74</v>
      </c>
      <c r="M16" s="49">
        <v>0</v>
      </c>
      <c r="N16" s="114">
        <f>SUM(B16:M16)</f>
        <v>1594</v>
      </c>
    </row>
    <row r="17" spans="1:14" ht="37.5" x14ac:dyDescent="0.35">
      <c r="A17" s="46" t="s">
        <v>119</v>
      </c>
      <c r="B17" s="5">
        <v>0</v>
      </c>
      <c r="C17" s="5">
        <v>12</v>
      </c>
      <c r="D17" s="5">
        <v>37</v>
      </c>
      <c r="E17" s="5">
        <v>6</v>
      </c>
      <c r="F17" s="5">
        <v>6</v>
      </c>
      <c r="G17" s="5">
        <v>0</v>
      </c>
      <c r="H17" s="41">
        <v>10</v>
      </c>
      <c r="I17" s="41">
        <v>12</v>
      </c>
      <c r="J17" s="41">
        <v>2</v>
      </c>
      <c r="K17" s="5">
        <v>0</v>
      </c>
      <c r="L17" s="49">
        <v>1</v>
      </c>
      <c r="M17" s="49">
        <v>0</v>
      </c>
      <c r="N17" s="135">
        <v>86</v>
      </c>
    </row>
    <row r="18" spans="1:14" ht="37.5" x14ac:dyDescent="0.35">
      <c r="A18" s="46" t="s">
        <v>120</v>
      </c>
      <c r="B18" s="35">
        <v>0</v>
      </c>
      <c r="C18" s="35">
        <v>171</v>
      </c>
      <c r="D18" s="35">
        <v>680</v>
      </c>
      <c r="E18" s="35">
        <v>102</v>
      </c>
      <c r="F18" s="35">
        <v>87</v>
      </c>
      <c r="G18" s="35">
        <v>0</v>
      </c>
      <c r="H18" s="41">
        <v>202</v>
      </c>
      <c r="I18" s="41">
        <v>256</v>
      </c>
      <c r="J18" s="41">
        <v>19</v>
      </c>
      <c r="K18" s="5">
        <v>0</v>
      </c>
      <c r="L18" s="5">
        <v>16</v>
      </c>
      <c r="M18" s="5">
        <v>0</v>
      </c>
      <c r="N18" s="136">
        <v>1533</v>
      </c>
    </row>
    <row r="19" spans="1:14" ht="37.5" x14ac:dyDescent="0.35">
      <c r="A19" s="46" t="s">
        <v>121</v>
      </c>
      <c r="B19" s="5">
        <v>0</v>
      </c>
      <c r="C19" s="5">
        <v>0</v>
      </c>
      <c r="D19" s="5">
        <v>0</v>
      </c>
      <c r="E19" s="5">
        <v>1</v>
      </c>
      <c r="F19" s="5">
        <v>0</v>
      </c>
      <c r="G19" s="5">
        <v>0</v>
      </c>
      <c r="H19" s="41">
        <v>0</v>
      </c>
      <c r="I19" s="41">
        <v>0</v>
      </c>
      <c r="J19" s="41">
        <v>0</v>
      </c>
      <c r="K19" s="5">
        <v>0</v>
      </c>
      <c r="L19" s="49">
        <v>3</v>
      </c>
      <c r="M19" s="49">
        <v>0</v>
      </c>
      <c r="N19" s="136">
        <v>4</v>
      </c>
    </row>
    <row r="20" spans="1:14" ht="37.5" x14ac:dyDescent="0.35">
      <c r="A20" s="46" t="s">
        <v>122</v>
      </c>
      <c r="B20" s="5">
        <v>0</v>
      </c>
      <c r="C20" s="5">
        <v>0</v>
      </c>
      <c r="D20" s="5">
        <v>0</v>
      </c>
      <c r="E20" s="5">
        <v>18</v>
      </c>
      <c r="F20" s="5">
        <v>0</v>
      </c>
      <c r="G20" s="5">
        <v>0</v>
      </c>
      <c r="H20" s="41">
        <v>0</v>
      </c>
      <c r="I20" s="41">
        <v>0</v>
      </c>
      <c r="J20" s="41">
        <v>0</v>
      </c>
      <c r="K20" s="5">
        <v>0</v>
      </c>
      <c r="L20" s="49">
        <v>58</v>
      </c>
      <c r="M20" s="49">
        <v>0</v>
      </c>
      <c r="N20" s="135">
        <v>76</v>
      </c>
    </row>
    <row r="21" spans="1:14" x14ac:dyDescent="0.35">
      <c r="A21" s="46" t="s">
        <v>123</v>
      </c>
      <c r="B21" s="5" t="s">
        <v>171</v>
      </c>
      <c r="C21" s="5" t="s">
        <v>171</v>
      </c>
      <c r="D21" s="5" t="s">
        <v>171</v>
      </c>
      <c r="E21" s="5" t="s">
        <v>171</v>
      </c>
      <c r="F21" s="5" t="s">
        <v>171</v>
      </c>
      <c r="G21" s="5" t="s">
        <v>171</v>
      </c>
      <c r="H21" s="5" t="s">
        <v>171</v>
      </c>
      <c r="I21" s="5" t="s">
        <v>171</v>
      </c>
      <c r="J21" s="5" t="s">
        <v>171</v>
      </c>
      <c r="K21" s="5" t="s">
        <v>171</v>
      </c>
      <c r="L21" s="5" t="s">
        <v>171</v>
      </c>
      <c r="M21" s="5" t="s">
        <v>171</v>
      </c>
      <c r="N21" s="114" t="s">
        <v>171</v>
      </c>
    </row>
  </sheetData>
  <mergeCells count="2">
    <mergeCell ref="A1:N1"/>
    <mergeCell ref="A12:N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53"/>
  <sheetViews>
    <sheetView topLeftCell="A16" workbookViewId="0">
      <selection activeCell="E27" sqref="E27"/>
    </sheetView>
  </sheetViews>
  <sheetFormatPr defaultRowHeight="14.5" x14ac:dyDescent="0.35"/>
  <cols>
    <col min="1" max="1" width="16.90625" customWidth="1"/>
    <col min="2" max="2" width="11.453125" customWidth="1"/>
    <col min="3" max="3" width="11.36328125" customWidth="1"/>
    <col min="4" max="4" width="10.6328125" customWidth="1"/>
    <col min="5" max="5" width="9.08984375" bestFit="1" customWidth="1"/>
    <col min="6" max="6" width="10.54296875" customWidth="1"/>
    <col min="7" max="7" width="10.6328125" customWidth="1"/>
    <col min="8" max="11" width="9.6328125" bestFit="1" customWidth="1"/>
    <col min="12" max="12" width="10.08984375" bestFit="1" customWidth="1"/>
    <col min="13" max="13" width="9.90625" bestFit="1" customWidth="1"/>
    <col min="14" max="15" width="10.08984375" customWidth="1"/>
  </cols>
  <sheetData>
    <row r="1" spans="1:13" x14ac:dyDescent="0.35">
      <c r="A1" s="235" t="s">
        <v>211</v>
      </c>
      <c r="B1" s="236"/>
      <c r="C1" s="236"/>
      <c r="D1" s="236"/>
      <c r="E1" s="236"/>
      <c r="F1" s="236"/>
      <c r="G1" s="236"/>
      <c r="H1" s="18"/>
      <c r="I1" s="18"/>
      <c r="J1" s="18"/>
      <c r="K1" s="63"/>
    </row>
    <row r="2" spans="1:13" x14ac:dyDescent="0.35">
      <c r="A2" s="7" t="s">
        <v>124</v>
      </c>
      <c r="B2" s="12" t="s">
        <v>125</v>
      </c>
      <c r="C2" s="50" t="s">
        <v>126</v>
      </c>
      <c r="D2" s="51" t="s">
        <v>127</v>
      </c>
      <c r="E2" s="51" t="s">
        <v>128</v>
      </c>
      <c r="F2" s="7" t="s">
        <v>58</v>
      </c>
      <c r="G2" s="7" t="s">
        <v>15</v>
      </c>
      <c r="H2" s="7" t="s">
        <v>16</v>
      </c>
      <c r="I2" s="126" t="s">
        <v>17</v>
      </c>
      <c r="J2" s="10" t="s">
        <v>153</v>
      </c>
      <c r="K2" s="10" t="s">
        <v>157</v>
      </c>
      <c r="L2" s="10" t="s">
        <v>164</v>
      </c>
      <c r="M2" s="10" t="s">
        <v>196</v>
      </c>
    </row>
    <row r="3" spans="1:13" x14ac:dyDescent="0.35">
      <c r="A3" s="7" t="s">
        <v>129</v>
      </c>
      <c r="B3" s="64">
        <v>2499</v>
      </c>
      <c r="C3" s="65">
        <v>2067</v>
      </c>
      <c r="D3" s="64">
        <v>1831</v>
      </c>
      <c r="E3" s="52">
        <v>2124</v>
      </c>
      <c r="F3" s="64">
        <v>2275</v>
      </c>
      <c r="G3" s="53">
        <v>1466</v>
      </c>
      <c r="H3" s="53">
        <v>1578</v>
      </c>
      <c r="I3" s="63">
        <v>1439</v>
      </c>
      <c r="J3" s="53">
        <v>1301</v>
      </c>
      <c r="K3" s="53">
        <v>1095</v>
      </c>
      <c r="L3" s="53">
        <v>518</v>
      </c>
      <c r="M3" s="53">
        <v>430</v>
      </c>
    </row>
    <row r="4" spans="1:13" x14ac:dyDescent="0.35">
      <c r="A4" s="7" t="s">
        <v>130</v>
      </c>
      <c r="B4" s="64">
        <v>954</v>
      </c>
      <c r="C4" s="65">
        <v>490</v>
      </c>
      <c r="D4" s="19">
        <v>375</v>
      </c>
      <c r="E4" s="66">
        <v>1448</v>
      </c>
      <c r="F4" s="64">
        <v>1144</v>
      </c>
      <c r="G4" s="63">
        <v>865</v>
      </c>
      <c r="H4" s="63">
        <v>434</v>
      </c>
      <c r="I4" s="63">
        <v>362</v>
      </c>
      <c r="J4" s="76">
        <v>13</v>
      </c>
      <c r="K4" s="76">
        <v>6</v>
      </c>
      <c r="L4" s="76">
        <v>12</v>
      </c>
      <c r="M4" s="2"/>
    </row>
    <row r="5" spans="1:13" x14ac:dyDescent="0.35">
      <c r="A5" s="7" t="s">
        <v>131</v>
      </c>
      <c r="B5" s="19">
        <v>9</v>
      </c>
      <c r="C5" s="23">
        <v>6</v>
      </c>
      <c r="D5" s="19">
        <v>2</v>
      </c>
      <c r="E5" s="19">
        <v>1</v>
      </c>
      <c r="F5" s="19">
        <v>2</v>
      </c>
      <c r="G5" s="23">
        <v>0</v>
      </c>
      <c r="H5" s="23">
        <v>51</v>
      </c>
      <c r="I5" s="63">
        <v>0</v>
      </c>
      <c r="J5" s="77">
        <v>1</v>
      </c>
      <c r="K5" s="77">
        <v>0</v>
      </c>
      <c r="L5" s="77">
        <v>0</v>
      </c>
      <c r="M5" s="2"/>
    </row>
    <row r="6" spans="1:13" x14ac:dyDescent="0.35">
      <c r="A6" s="7" t="s">
        <v>132</v>
      </c>
      <c r="B6" s="19">
        <v>61</v>
      </c>
      <c r="C6" s="23">
        <v>58</v>
      </c>
      <c r="D6" s="19">
        <v>34</v>
      </c>
      <c r="E6" s="19">
        <v>20</v>
      </c>
      <c r="F6" s="19">
        <v>12</v>
      </c>
      <c r="G6" s="23">
        <v>14</v>
      </c>
      <c r="H6" s="23">
        <v>20</v>
      </c>
      <c r="I6" s="63">
        <v>20</v>
      </c>
      <c r="J6" s="77">
        <v>32</v>
      </c>
      <c r="K6" s="77">
        <v>31</v>
      </c>
      <c r="L6" s="77">
        <v>17</v>
      </c>
      <c r="M6" s="77">
        <v>27</v>
      </c>
    </row>
    <row r="7" spans="1:13" x14ac:dyDescent="0.35">
      <c r="A7" s="7" t="s">
        <v>133</v>
      </c>
      <c r="B7" s="19">
        <v>0</v>
      </c>
      <c r="C7" s="19">
        <v>0</v>
      </c>
      <c r="D7" s="19">
        <v>0</v>
      </c>
      <c r="E7" s="19">
        <v>0</v>
      </c>
      <c r="F7" s="19">
        <v>0</v>
      </c>
      <c r="G7" s="23">
        <v>0</v>
      </c>
      <c r="H7" s="23">
        <v>0</v>
      </c>
      <c r="I7" s="63">
        <v>8</v>
      </c>
      <c r="J7" s="77">
        <v>0</v>
      </c>
      <c r="K7" s="77">
        <v>0</v>
      </c>
      <c r="L7" s="77">
        <v>0</v>
      </c>
      <c r="M7" s="2"/>
    </row>
    <row r="8" spans="1:13" x14ac:dyDescent="0.35">
      <c r="A8" s="7" t="s">
        <v>134</v>
      </c>
      <c r="B8" s="19">
        <v>3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63">
        <v>0</v>
      </c>
      <c r="J8" s="77">
        <v>0</v>
      </c>
      <c r="K8" s="77">
        <v>0</v>
      </c>
      <c r="L8" s="77">
        <v>0</v>
      </c>
      <c r="M8" s="2"/>
    </row>
    <row r="9" spans="1:13" x14ac:dyDescent="0.35">
      <c r="A9" s="7" t="s">
        <v>135</v>
      </c>
      <c r="B9" s="19">
        <v>39</v>
      </c>
      <c r="C9" s="23">
        <v>17</v>
      </c>
      <c r="D9" s="19">
        <v>13</v>
      </c>
      <c r="E9" s="19">
        <v>5</v>
      </c>
      <c r="F9" s="19">
        <v>104</v>
      </c>
      <c r="G9" s="23">
        <v>18</v>
      </c>
      <c r="H9" s="23">
        <v>37</v>
      </c>
      <c r="I9" s="63">
        <v>15</v>
      </c>
      <c r="J9" s="77">
        <v>11</v>
      </c>
      <c r="K9" s="77">
        <v>2</v>
      </c>
      <c r="L9" s="77">
        <v>6</v>
      </c>
      <c r="M9" s="2"/>
    </row>
    <row r="10" spans="1:13" x14ac:dyDescent="0.35">
      <c r="A10" s="19"/>
      <c r="B10" s="19"/>
      <c r="C10" s="23"/>
      <c r="D10" s="19"/>
      <c r="E10" s="19"/>
      <c r="F10" s="19"/>
      <c r="G10" s="23"/>
      <c r="H10" s="23"/>
      <c r="I10" s="63"/>
      <c r="J10" s="77"/>
      <c r="K10" s="77"/>
      <c r="L10" s="77"/>
      <c r="M10" s="2"/>
    </row>
    <row r="11" spans="1:13" s="101" customFormat="1" x14ac:dyDescent="0.35">
      <c r="A11" s="114" t="s">
        <v>41</v>
      </c>
      <c r="B11" s="137">
        <v>3565</v>
      </c>
      <c r="C11" s="137">
        <f t="shared" ref="C11:G11" si="0">SUM(C3:C9)</f>
        <v>2638</v>
      </c>
      <c r="D11" s="137">
        <f t="shared" si="0"/>
        <v>2255</v>
      </c>
      <c r="E11" s="137">
        <f t="shared" si="0"/>
        <v>3598</v>
      </c>
      <c r="F11" s="137">
        <f t="shared" si="0"/>
        <v>3537</v>
      </c>
      <c r="G11" s="137">
        <f t="shared" si="0"/>
        <v>2363</v>
      </c>
      <c r="H11" s="137">
        <f>SUM(H3:H9)</f>
        <v>2120</v>
      </c>
      <c r="I11" s="138">
        <f>SUM(I3:I9)</f>
        <v>1844</v>
      </c>
      <c r="J11" s="139">
        <f>SUM(J3:J9)</f>
        <v>1358</v>
      </c>
      <c r="K11" s="139">
        <f>SUM(K3:K9)</f>
        <v>1134</v>
      </c>
      <c r="L11" s="139">
        <f>SUM(L3:L9)</f>
        <v>553</v>
      </c>
      <c r="M11" s="139">
        <f t="shared" ref="M11" si="1">SUM(M3:M9)</f>
        <v>457</v>
      </c>
    </row>
    <row r="12" spans="1:13" s="101" customFormat="1" ht="26" x14ac:dyDescent="0.35">
      <c r="A12" s="140" t="s">
        <v>136</v>
      </c>
      <c r="B12" s="158">
        <v>5.2999999999999998E-4</v>
      </c>
      <c r="C12" s="141">
        <v>-0.26</v>
      </c>
      <c r="D12" s="159">
        <f>(D11-C11)/ABS(C11)</f>
        <v>-0.14518574677786203</v>
      </c>
      <c r="E12" s="141">
        <v>0.6</v>
      </c>
      <c r="F12" s="141">
        <v>-1.7000000000000001E-2</v>
      </c>
      <c r="G12" s="141">
        <v>-0.33100000000000002</v>
      </c>
      <c r="H12" s="141">
        <v>-0.10299999999999999</v>
      </c>
      <c r="I12" s="141">
        <v>-0.13</v>
      </c>
      <c r="J12" s="160">
        <v>-0.26400000000000001</v>
      </c>
      <c r="K12" s="160">
        <v>-0.16500000000000001</v>
      </c>
      <c r="L12" s="160">
        <v>-0.48799999999999999</v>
      </c>
      <c r="M12" s="226">
        <v>-0.17399999999999999</v>
      </c>
    </row>
    <row r="13" spans="1:13" ht="26" x14ac:dyDescent="0.35">
      <c r="A13" s="54" t="s">
        <v>137</v>
      </c>
      <c r="B13" s="65">
        <v>1606</v>
      </c>
      <c r="C13" s="65">
        <v>1280</v>
      </c>
      <c r="D13" s="65">
        <v>1057</v>
      </c>
      <c r="E13" s="23">
        <v>736</v>
      </c>
      <c r="F13" s="11">
        <v>454</v>
      </c>
      <c r="G13" s="11">
        <v>939</v>
      </c>
      <c r="H13" s="11">
        <v>427</v>
      </c>
      <c r="I13" s="11">
        <v>189</v>
      </c>
      <c r="J13" s="11">
        <v>907</v>
      </c>
      <c r="K13" s="11">
        <v>479</v>
      </c>
      <c r="L13" s="59">
        <v>3580</v>
      </c>
      <c r="M13" s="11">
        <v>507</v>
      </c>
    </row>
    <row r="14" spans="1:13" ht="26" x14ac:dyDescent="0.35">
      <c r="A14" s="54" t="s">
        <v>138</v>
      </c>
      <c r="B14" s="65">
        <v>2026</v>
      </c>
      <c r="C14" s="65">
        <v>2962</v>
      </c>
      <c r="D14" s="65">
        <v>1217</v>
      </c>
      <c r="E14" s="65">
        <v>1928</v>
      </c>
      <c r="F14" s="55" t="s">
        <v>139</v>
      </c>
      <c r="G14" s="56">
        <v>1697</v>
      </c>
      <c r="H14" s="56">
        <v>1636</v>
      </c>
      <c r="I14" s="56">
        <v>1339</v>
      </c>
      <c r="J14" s="56">
        <v>725</v>
      </c>
      <c r="K14" s="56">
        <v>715</v>
      </c>
      <c r="L14" s="56">
        <v>53</v>
      </c>
      <c r="M14" s="56">
        <v>0</v>
      </c>
    </row>
    <row r="15" spans="1:13" x14ac:dyDescent="0.3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</row>
    <row r="16" spans="1:13" x14ac:dyDescent="0.3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1:17" ht="15" customHeight="1" x14ac:dyDescent="0.35">
      <c r="A17" s="247" t="s">
        <v>202</v>
      </c>
      <c r="B17" s="248"/>
      <c r="C17" s="248"/>
      <c r="D17" s="248"/>
      <c r="G17" s="224" t="s">
        <v>175</v>
      </c>
      <c r="H17" s="225"/>
      <c r="I17" s="225"/>
      <c r="J17" s="225"/>
      <c r="M17" s="93"/>
      <c r="N17" s="116"/>
      <c r="O17" s="117" t="s">
        <v>176</v>
      </c>
      <c r="P17" s="116"/>
      <c r="Q17" s="116"/>
    </row>
    <row r="18" spans="1:17" ht="39.5" x14ac:dyDescent="0.35">
      <c r="A18" s="16"/>
      <c r="B18" s="16" t="s">
        <v>179</v>
      </c>
      <c r="C18" s="16" t="s">
        <v>203</v>
      </c>
      <c r="D18" s="16" t="s">
        <v>204</v>
      </c>
      <c r="E18" s="16" t="s">
        <v>205</v>
      </c>
      <c r="G18" s="16"/>
      <c r="H18" s="16" t="s">
        <v>158</v>
      </c>
      <c r="I18" s="16" t="s">
        <v>177</v>
      </c>
      <c r="J18" s="16" t="s">
        <v>178</v>
      </c>
      <c r="K18" s="16" t="s">
        <v>179</v>
      </c>
      <c r="L18" s="118"/>
      <c r="M18" s="16"/>
      <c r="N18" s="38" t="s">
        <v>161</v>
      </c>
      <c r="O18" s="16" t="s">
        <v>160</v>
      </c>
      <c r="P18" s="16" t="s">
        <v>159</v>
      </c>
      <c r="Q18" s="16" t="s">
        <v>158</v>
      </c>
    </row>
    <row r="19" spans="1:17" ht="63.5" x14ac:dyDescent="0.35">
      <c r="A19" s="34" t="s">
        <v>129</v>
      </c>
      <c r="B19" s="78">
        <v>195764</v>
      </c>
      <c r="C19" s="53">
        <v>430</v>
      </c>
      <c r="D19" s="81">
        <v>620</v>
      </c>
      <c r="E19" s="78">
        <v>195574</v>
      </c>
      <c r="G19" s="34" t="s">
        <v>129</v>
      </c>
      <c r="H19" s="78">
        <v>200036</v>
      </c>
      <c r="I19" s="53">
        <v>518</v>
      </c>
      <c r="J19" s="81" t="s">
        <v>180</v>
      </c>
      <c r="K19" s="78">
        <v>195764</v>
      </c>
      <c r="L19" s="62"/>
      <c r="M19" s="34" t="s">
        <v>129</v>
      </c>
      <c r="N19" s="78">
        <v>207625</v>
      </c>
      <c r="O19" s="53">
        <v>1095</v>
      </c>
      <c r="P19" s="81" t="s">
        <v>163</v>
      </c>
      <c r="Q19" s="78">
        <v>200036</v>
      </c>
    </row>
    <row r="20" spans="1:17" x14ac:dyDescent="0.35">
      <c r="A20" s="34" t="s">
        <v>130</v>
      </c>
      <c r="B20" s="76">
        <v>109858</v>
      </c>
      <c r="C20" s="79"/>
      <c r="D20" s="76"/>
      <c r="E20" s="76">
        <v>109858</v>
      </c>
      <c r="G20" s="34" t="s">
        <v>130</v>
      </c>
      <c r="H20" s="76">
        <v>109846</v>
      </c>
      <c r="I20" s="79">
        <v>12</v>
      </c>
      <c r="J20" s="76">
        <v>0</v>
      </c>
      <c r="K20" s="76">
        <v>109858</v>
      </c>
      <c r="L20" s="62"/>
      <c r="M20" s="34" t="s">
        <v>130</v>
      </c>
      <c r="N20" s="76">
        <v>109847</v>
      </c>
      <c r="O20" s="79">
        <v>6</v>
      </c>
      <c r="P20" s="76">
        <v>7</v>
      </c>
      <c r="Q20" s="76">
        <v>109846</v>
      </c>
    </row>
    <row r="21" spans="1:17" ht="26.5" x14ac:dyDescent="0.35">
      <c r="A21" s="34" t="s">
        <v>140</v>
      </c>
      <c r="B21" s="76">
        <v>223</v>
      </c>
      <c r="C21" s="77"/>
      <c r="D21" s="77"/>
      <c r="E21" s="76">
        <v>223</v>
      </c>
      <c r="G21" s="34" t="s">
        <v>140</v>
      </c>
      <c r="H21" s="76">
        <v>223</v>
      </c>
      <c r="I21" s="77">
        <v>0</v>
      </c>
      <c r="J21" s="77">
        <v>0</v>
      </c>
      <c r="K21" s="76">
        <v>223</v>
      </c>
      <c r="L21" s="62"/>
      <c r="M21" s="34" t="s">
        <v>140</v>
      </c>
      <c r="N21" s="76">
        <v>223</v>
      </c>
      <c r="O21" s="77">
        <v>0</v>
      </c>
      <c r="P21" s="77">
        <v>0</v>
      </c>
      <c r="Q21" s="76">
        <v>223</v>
      </c>
    </row>
    <row r="22" spans="1:17" x14ac:dyDescent="0.35">
      <c r="A22" s="34" t="s">
        <v>131</v>
      </c>
      <c r="B22" s="76">
        <v>1464</v>
      </c>
      <c r="C22" s="77"/>
      <c r="D22" s="77"/>
      <c r="E22" s="76">
        <v>1464</v>
      </c>
      <c r="G22" s="34" t="s">
        <v>131</v>
      </c>
      <c r="H22" s="76">
        <v>1464</v>
      </c>
      <c r="I22" s="77">
        <v>0</v>
      </c>
      <c r="J22" s="77">
        <v>0</v>
      </c>
      <c r="K22" s="76">
        <v>1464</v>
      </c>
      <c r="L22" s="62"/>
      <c r="M22" s="34" t="s">
        <v>131</v>
      </c>
      <c r="N22" s="76">
        <v>1464</v>
      </c>
      <c r="O22" s="77">
        <v>0</v>
      </c>
      <c r="P22" s="77">
        <v>0</v>
      </c>
      <c r="Q22" s="76">
        <v>1464</v>
      </c>
    </row>
    <row r="23" spans="1:17" x14ac:dyDescent="0.35">
      <c r="A23" s="34" t="s">
        <v>132</v>
      </c>
      <c r="B23" s="76">
        <v>1664</v>
      </c>
      <c r="C23" s="77">
        <v>27</v>
      </c>
      <c r="D23" s="82"/>
      <c r="E23" s="76">
        <v>1691</v>
      </c>
      <c r="G23" s="34" t="s">
        <v>132</v>
      </c>
      <c r="H23" s="76">
        <v>1651</v>
      </c>
      <c r="I23" s="77">
        <v>17</v>
      </c>
      <c r="J23" s="82">
        <v>4</v>
      </c>
      <c r="K23" s="76">
        <v>1664</v>
      </c>
      <c r="L23" s="62"/>
      <c r="M23" s="34" t="s">
        <v>132</v>
      </c>
      <c r="N23" s="76">
        <v>1651</v>
      </c>
      <c r="O23" s="77">
        <v>31</v>
      </c>
      <c r="P23" s="82">
        <v>31</v>
      </c>
      <c r="Q23" s="76">
        <v>1651</v>
      </c>
    </row>
    <row r="24" spans="1:17" ht="26.5" x14ac:dyDescent="0.35">
      <c r="A24" s="34" t="s">
        <v>133</v>
      </c>
      <c r="B24" s="76">
        <v>103</v>
      </c>
      <c r="C24" s="77"/>
      <c r="D24" s="77">
        <v>17</v>
      </c>
      <c r="E24" s="76">
        <v>86</v>
      </c>
      <c r="G24" s="34" t="s">
        <v>133</v>
      </c>
      <c r="H24" s="76">
        <v>103</v>
      </c>
      <c r="I24" s="77">
        <v>0</v>
      </c>
      <c r="J24" s="77">
        <v>0</v>
      </c>
      <c r="K24" s="76">
        <v>103</v>
      </c>
      <c r="L24" s="62"/>
      <c r="M24" s="34" t="s">
        <v>133</v>
      </c>
      <c r="N24" s="76">
        <v>103</v>
      </c>
      <c r="O24" s="77">
        <v>0</v>
      </c>
      <c r="P24" s="77">
        <v>0</v>
      </c>
      <c r="Q24" s="76">
        <v>103</v>
      </c>
    </row>
    <row r="25" spans="1:17" x14ac:dyDescent="0.35">
      <c r="A25" s="34" t="s">
        <v>134</v>
      </c>
      <c r="B25" s="76">
        <v>30</v>
      </c>
      <c r="C25" s="77"/>
      <c r="D25" s="77"/>
      <c r="E25" s="76">
        <v>30</v>
      </c>
      <c r="G25" s="34" t="s">
        <v>134</v>
      </c>
      <c r="H25" s="76">
        <v>30</v>
      </c>
      <c r="I25" s="77">
        <v>0</v>
      </c>
      <c r="J25" s="77">
        <v>0</v>
      </c>
      <c r="K25" s="76">
        <v>30</v>
      </c>
      <c r="L25" s="62"/>
      <c r="M25" s="34" t="s">
        <v>134</v>
      </c>
      <c r="N25" s="76">
        <v>30</v>
      </c>
      <c r="O25" s="77">
        <v>0</v>
      </c>
      <c r="P25" s="77">
        <v>0</v>
      </c>
      <c r="Q25" s="76">
        <v>30</v>
      </c>
    </row>
    <row r="26" spans="1:17" x14ac:dyDescent="0.35">
      <c r="A26" s="34" t="s">
        <v>135</v>
      </c>
      <c r="B26" s="76">
        <v>358</v>
      </c>
      <c r="C26" s="77"/>
      <c r="D26" s="77"/>
      <c r="E26" s="76">
        <v>358</v>
      </c>
      <c r="G26" s="34" t="s">
        <v>135</v>
      </c>
      <c r="H26" s="76">
        <v>352</v>
      </c>
      <c r="I26" s="77">
        <v>6</v>
      </c>
      <c r="J26" s="77">
        <v>0</v>
      </c>
      <c r="K26" s="76">
        <v>358</v>
      </c>
      <c r="L26" s="62"/>
      <c r="M26" s="34" t="s">
        <v>135</v>
      </c>
      <c r="N26" s="76">
        <v>350</v>
      </c>
      <c r="O26" s="77">
        <v>2</v>
      </c>
      <c r="P26" s="77">
        <v>0</v>
      </c>
      <c r="Q26" s="76">
        <v>352</v>
      </c>
    </row>
    <row r="27" spans="1:17" x14ac:dyDescent="0.35">
      <c r="A27" s="34" t="s">
        <v>116</v>
      </c>
      <c r="B27" s="80">
        <f>SUM(B19:B26)</f>
        <v>309464</v>
      </c>
      <c r="C27" s="119">
        <f>SUM(C19:C26)</f>
        <v>457</v>
      </c>
      <c r="D27" s="76">
        <v>637</v>
      </c>
      <c r="E27" s="80">
        <f>SUM(E19:E26)</f>
        <v>309284</v>
      </c>
      <c r="G27" s="34" t="s">
        <v>116</v>
      </c>
      <c r="H27" s="80">
        <f>SUM(H19:H26)</f>
        <v>313705</v>
      </c>
      <c r="I27" s="119">
        <f>SUM(I19:I26)</f>
        <v>553</v>
      </c>
      <c r="J27" s="76">
        <v>4794</v>
      </c>
      <c r="K27" s="80">
        <f>SUM(K19:K26)</f>
        <v>309464</v>
      </c>
      <c r="L27" s="62"/>
      <c r="M27" s="34" t="s">
        <v>116</v>
      </c>
      <c r="N27" s="76">
        <f>SUM(N19:N26)</f>
        <v>321293</v>
      </c>
      <c r="O27" s="76">
        <f>SUM(O19:O26)</f>
        <v>1134</v>
      </c>
      <c r="P27" s="76">
        <v>8722</v>
      </c>
      <c r="Q27" s="80">
        <f>SUM(Q19:Q26)</f>
        <v>313705</v>
      </c>
    </row>
    <row r="28" spans="1:17" x14ac:dyDescent="0.35"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1:17" x14ac:dyDescent="0.3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</row>
    <row r="30" spans="1:17" x14ac:dyDescent="0.35">
      <c r="A30" s="1" t="s">
        <v>141</v>
      </c>
      <c r="B30" s="18"/>
      <c r="C30" s="18"/>
      <c r="D30" s="18"/>
      <c r="E30" s="18"/>
      <c r="F30" s="18"/>
      <c r="G30" s="67"/>
      <c r="H30" s="18"/>
      <c r="I30" s="18"/>
      <c r="J30" s="18"/>
      <c r="K30" s="18"/>
    </row>
    <row r="31" spans="1:17" x14ac:dyDescent="0.35">
      <c r="A31" s="7"/>
      <c r="B31" s="57">
        <v>38868</v>
      </c>
      <c r="C31" s="57">
        <v>39233</v>
      </c>
      <c r="D31" s="180">
        <v>39599</v>
      </c>
      <c r="E31" s="57">
        <v>39994</v>
      </c>
      <c r="F31" s="57">
        <v>40359</v>
      </c>
      <c r="G31" s="57">
        <v>40724</v>
      </c>
      <c r="H31" s="57">
        <v>41090</v>
      </c>
      <c r="I31" s="57">
        <v>41455</v>
      </c>
      <c r="J31" s="57">
        <v>41820</v>
      </c>
      <c r="K31" s="75">
        <v>42185</v>
      </c>
      <c r="L31" s="75">
        <v>42551</v>
      </c>
      <c r="M31" s="75">
        <v>42916</v>
      </c>
      <c r="N31" s="75">
        <v>43281</v>
      </c>
    </row>
    <row r="32" spans="1:17" x14ac:dyDescent="0.35">
      <c r="A32" s="7" t="s">
        <v>142</v>
      </c>
      <c r="B32" s="64">
        <v>7325</v>
      </c>
      <c r="C32" s="64">
        <v>7618</v>
      </c>
      <c r="D32" s="65">
        <v>7983</v>
      </c>
      <c r="E32" s="64">
        <v>8454</v>
      </c>
      <c r="F32" s="58">
        <v>8715</v>
      </c>
      <c r="G32" s="64">
        <v>8904</v>
      </c>
      <c r="H32" s="64">
        <v>10080</v>
      </c>
      <c r="I32" s="64">
        <v>10134</v>
      </c>
      <c r="J32" s="64">
        <v>10219</v>
      </c>
      <c r="K32" s="64">
        <v>10324</v>
      </c>
      <c r="L32" s="64">
        <v>10001</v>
      </c>
      <c r="M32" s="64">
        <v>10083</v>
      </c>
      <c r="N32" s="64">
        <v>10217</v>
      </c>
    </row>
    <row r="33" spans="1:14" x14ac:dyDescent="0.35">
      <c r="A33" s="7" t="s">
        <v>143</v>
      </c>
      <c r="B33" s="64">
        <v>2344</v>
      </c>
      <c r="C33" s="58">
        <v>2434</v>
      </c>
      <c r="D33" s="59">
        <v>2531</v>
      </c>
      <c r="E33" s="64">
        <v>2333</v>
      </c>
      <c r="F33" s="60">
        <v>2043</v>
      </c>
      <c r="G33" s="64">
        <v>2045</v>
      </c>
      <c r="H33" s="64">
        <v>2196</v>
      </c>
      <c r="I33" s="64">
        <v>2205</v>
      </c>
      <c r="J33" s="64">
        <v>2228</v>
      </c>
      <c r="K33" s="58">
        <v>2213</v>
      </c>
      <c r="L33" s="64">
        <v>2183</v>
      </c>
      <c r="M33" s="64">
        <v>2186</v>
      </c>
      <c r="N33" s="58">
        <v>2227</v>
      </c>
    </row>
    <row r="34" spans="1:14" x14ac:dyDescent="0.35">
      <c r="A34" s="7" t="s">
        <v>144</v>
      </c>
      <c r="B34" s="19">
        <v>32</v>
      </c>
      <c r="C34" s="161">
        <v>31.95</v>
      </c>
      <c r="D34" s="162">
        <v>31.7</v>
      </c>
      <c r="E34" s="161">
        <v>27.6</v>
      </c>
      <c r="F34" s="163">
        <v>23.44</v>
      </c>
      <c r="G34" s="161">
        <v>22.97</v>
      </c>
      <c r="H34" s="161">
        <v>21.79</v>
      </c>
      <c r="I34" s="161">
        <v>21.76</v>
      </c>
      <c r="J34" s="161">
        <v>21.8</v>
      </c>
      <c r="K34" s="161">
        <v>21.44</v>
      </c>
      <c r="L34" s="161">
        <v>21.83</v>
      </c>
      <c r="M34" s="161">
        <v>21.68</v>
      </c>
      <c r="N34" s="192">
        <v>21.8</v>
      </c>
    </row>
    <row r="35" spans="1:14" x14ac:dyDescent="0.3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</row>
    <row r="36" spans="1:14" x14ac:dyDescent="0.3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</row>
    <row r="37" spans="1:14" x14ac:dyDescent="0.3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</row>
    <row r="38" spans="1:14" x14ac:dyDescent="0.35">
      <c r="A38" s="120" t="s">
        <v>145</v>
      </c>
      <c r="B38" s="120"/>
      <c r="C38" s="120"/>
      <c r="D38" s="120"/>
      <c r="E38" s="18"/>
      <c r="F38" s="18"/>
      <c r="G38" s="18"/>
      <c r="H38" s="18"/>
      <c r="I38" s="18"/>
      <c r="J38" s="18"/>
      <c r="K38" s="18"/>
    </row>
    <row r="39" spans="1:14" s="107" customFormat="1" ht="31.75" customHeight="1" x14ac:dyDescent="0.35">
      <c r="A39" s="37"/>
      <c r="B39" s="127" t="s">
        <v>179</v>
      </c>
      <c r="C39" s="127" t="s">
        <v>206</v>
      </c>
      <c r="D39" s="127" t="s">
        <v>207</v>
      </c>
      <c r="E39" s="127" t="s">
        <v>205</v>
      </c>
      <c r="F39" s="121"/>
      <c r="G39" s="122"/>
      <c r="H39" s="93"/>
      <c r="I39" s="93"/>
      <c r="J39" s="93"/>
      <c r="K39" s="93"/>
    </row>
    <row r="40" spans="1:14" x14ac:dyDescent="0.35">
      <c r="A40" s="10" t="s">
        <v>129</v>
      </c>
      <c r="B40" s="76">
        <v>4912</v>
      </c>
      <c r="C40" s="77">
        <v>6</v>
      </c>
      <c r="D40" s="76">
        <v>1765</v>
      </c>
      <c r="E40" s="76">
        <v>3153</v>
      </c>
      <c r="F40" s="24"/>
      <c r="G40" s="18"/>
      <c r="H40" s="18"/>
      <c r="I40" s="18"/>
      <c r="J40" s="18"/>
      <c r="K40" s="18"/>
    </row>
    <row r="41" spans="1:14" x14ac:dyDescent="0.35">
      <c r="A41" s="10" t="s">
        <v>131</v>
      </c>
      <c r="B41" s="77">
        <v>93</v>
      </c>
      <c r="C41" s="77">
        <v>0</v>
      </c>
      <c r="D41" s="77">
        <v>0</v>
      </c>
      <c r="E41" s="77">
        <v>93</v>
      </c>
      <c r="F41" s="24"/>
      <c r="G41" s="18"/>
      <c r="H41" s="18"/>
      <c r="I41" s="18"/>
      <c r="J41" s="18"/>
      <c r="K41" s="18"/>
    </row>
    <row r="42" spans="1:14" x14ac:dyDescent="0.35">
      <c r="A42" s="10" t="s">
        <v>116</v>
      </c>
      <c r="B42" s="76">
        <f>SUM(B40:B41)</f>
        <v>5005</v>
      </c>
      <c r="C42" s="77">
        <v>6</v>
      </c>
      <c r="D42" s="76">
        <v>1765</v>
      </c>
      <c r="E42" s="76">
        <v>3246</v>
      </c>
      <c r="F42" s="24"/>
      <c r="G42" s="18"/>
      <c r="H42" s="18"/>
      <c r="I42" s="18"/>
      <c r="J42" s="18"/>
      <c r="K42" s="18"/>
    </row>
    <row r="45" spans="1:14" ht="15" thickBot="1" x14ac:dyDescent="0.4">
      <c r="A45" s="68" t="s">
        <v>201</v>
      </c>
      <c r="B45" s="123"/>
      <c r="C45" s="123"/>
      <c r="D45" s="69"/>
    </row>
    <row r="46" spans="1:14" ht="15.5" thickTop="1" thickBot="1" x14ac:dyDescent="0.4">
      <c r="A46" s="70"/>
      <c r="B46" s="70" t="s">
        <v>130</v>
      </c>
      <c r="C46" s="70" t="s">
        <v>146</v>
      </c>
      <c r="D46" s="71" t="s">
        <v>129</v>
      </c>
      <c r="E46" s="71" t="s">
        <v>41</v>
      </c>
    </row>
    <row r="47" spans="1:14" ht="15.5" thickTop="1" thickBot="1" x14ac:dyDescent="0.4">
      <c r="A47" s="72" t="s">
        <v>147</v>
      </c>
      <c r="B47" s="88">
        <v>0</v>
      </c>
      <c r="C47" s="88">
        <v>0</v>
      </c>
      <c r="D47" s="88"/>
      <c r="E47" s="88"/>
    </row>
    <row r="48" spans="1:14" ht="15.5" thickTop="1" thickBot="1" x14ac:dyDescent="0.4">
      <c r="A48" s="71" t="s">
        <v>148</v>
      </c>
      <c r="B48" s="88">
        <v>0</v>
      </c>
      <c r="C48" s="88">
        <v>0</v>
      </c>
      <c r="D48" s="88"/>
      <c r="E48" s="88"/>
    </row>
    <row r="49" spans="1:5" ht="15.5" thickTop="1" thickBot="1" x14ac:dyDescent="0.4">
      <c r="A49" s="71" t="s">
        <v>149</v>
      </c>
      <c r="B49" s="88">
        <v>0</v>
      </c>
      <c r="C49" s="88">
        <v>0</v>
      </c>
      <c r="D49" s="88"/>
      <c r="E49" s="88"/>
    </row>
    <row r="50" spans="1:5" ht="15.5" thickTop="1" thickBot="1" x14ac:dyDescent="0.4">
      <c r="A50" s="124"/>
      <c r="B50" s="125"/>
      <c r="C50" s="125"/>
      <c r="D50" s="125"/>
      <c r="E50" s="125"/>
    </row>
    <row r="51" spans="1:5" ht="15.5" thickTop="1" thickBot="1" x14ac:dyDescent="0.4">
      <c r="A51" s="71" t="s">
        <v>150</v>
      </c>
      <c r="B51" s="73">
        <v>0</v>
      </c>
      <c r="C51" s="73">
        <v>0</v>
      </c>
      <c r="D51" s="89"/>
      <c r="E51" s="89"/>
    </row>
    <row r="52" spans="1:5" ht="15.5" thickTop="1" thickBot="1" x14ac:dyDescent="0.4">
      <c r="A52" s="71" t="s">
        <v>152</v>
      </c>
      <c r="B52" s="73">
        <v>0</v>
      </c>
      <c r="C52" s="73">
        <v>0</v>
      </c>
      <c r="D52" s="89"/>
      <c r="E52" s="89"/>
    </row>
    <row r="53" spans="1:5" ht="15" thickTop="1" x14ac:dyDescent="0.35"/>
  </sheetData>
  <mergeCells count="2">
    <mergeCell ref="A1:G1"/>
    <mergeCell ref="A17:D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Reference Statistics</vt:lpstr>
      <vt:lpstr>Website Visits</vt:lpstr>
      <vt:lpstr>Library Visits</vt:lpstr>
      <vt:lpstr>Circulation Statistics</vt:lpstr>
      <vt:lpstr>Interlibrary Loan Statistics</vt:lpstr>
      <vt:lpstr>Library Instruction Statisitcs</vt:lpstr>
      <vt:lpstr>Government Documents Statistics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Corbin</dc:creator>
  <cp:lastModifiedBy>Jennifer Corbin</cp:lastModifiedBy>
  <cp:lastPrinted>2016-07-18T19:56:13Z</cp:lastPrinted>
  <dcterms:created xsi:type="dcterms:W3CDTF">2014-07-05T14:32:32Z</dcterms:created>
  <dcterms:modified xsi:type="dcterms:W3CDTF">2021-02-03T15:21:59Z</dcterms:modified>
</cp:coreProperties>
</file>