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rbin1\Downloads\"/>
    </mc:Choice>
  </mc:AlternateContent>
  <xr:revisionPtr revIDLastSave="0" documentId="13_ncr:1_{6EEE87C0-41F9-4259-9F11-6FC0B9536B47}" xr6:coauthVersionLast="36" xr6:coauthVersionMax="36" xr10:uidLastSave="{00000000-0000-0000-0000-000000000000}"/>
  <bookViews>
    <workbookView xWindow="0" yWindow="0" windowWidth="19200" windowHeight="7550" tabRatio="714" activeTab="5" xr2:uid="{00000000-000D-0000-FFFF-FFFF00000000}"/>
  </bookViews>
  <sheets>
    <sheet name="Reference Statistics" sheetId="1" r:id="rId1"/>
    <sheet name="Website Visits" sheetId="2" r:id="rId2"/>
    <sheet name="Library Visits" sheetId="3" r:id="rId3"/>
    <sheet name="Circulation Statistics" sheetId="12" r:id="rId4"/>
    <sheet name="Interlibrary Loan Statistics" sheetId="8" r:id="rId5"/>
    <sheet name="Library Instruction Statisitcs" sheetId="6" r:id="rId6"/>
    <sheet name="Government Documents Statistics" sheetId="9" r:id="rId7"/>
  </sheets>
  <calcPr calcId="191029" refMode="R1C1"/>
</workbook>
</file>

<file path=xl/calcChain.xml><?xml version="1.0" encoding="utf-8"?>
<calcChain xmlns="http://schemas.openxmlformats.org/spreadsheetml/2006/main">
  <c r="O19" i="6" l="1"/>
  <c r="O18" i="6"/>
  <c r="O16" i="6"/>
  <c r="E27" i="9" l="1"/>
  <c r="D27" i="9"/>
  <c r="C27" i="9"/>
  <c r="N11" i="9"/>
  <c r="K4" i="2" l="1"/>
  <c r="K5" i="2"/>
  <c r="K3" i="2"/>
  <c r="G9" i="1" l="1"/>
  <c r="G10" i="1"/>
  <c r="G11" i="1"/>
  <c r="G13" i="1"/>
  <c r="G4" i="1"/>
  <c r="G5" i="1"/>
  <c r="G6" i="1"/>
  <c r="G7" i="1"/>
  <c r="G8" i="1"/>
  <c r="G3" i="1"/>
  <c r="F13" i="1"/>
  <c r="F8" i="1"/>
  <c r="F5" i="1"/>
  <c r="G70" i="12" l="1"/>
  <c r="G71" i="12"/>
  <c r="G69" i="12"/>
  <c r="G67" i="12"/>
  <c r="G65" i="12"/>
  <c r="L3" i="12"/>
  <c r="L11" i="12"/>
  <c r="G11" i="12"/>
  <c r="C11" i="12"/>
  <c r="B11" i="12"/>
  <c r="G10" i="12"/>
  <c r="C10" i="12"/>
  <c r="C6" i="12"/>
  <c r="B6" i="12"/>
  <c r="F72" i="12"/>
  <c r="N10" i="8" l="1"/>
  <c r="G58" i="8"/>
  <c r="B52" i="8"/>
  <c r="N20" i="8" l="1"/>
  <c r="N19" i="8"/>
  <c r="N18" i="8"/>
  <c r="M13" i="8"/>
  <c r="L13" i="8"/>
  <c r="K13" i="8"/>
  <c r="J13" i="8"/>
  <c r="I13" i="8"/>
  <c r="H13" i="8"/>
  <c r="G13" i="8"/>
  <c r="F13" i="8"/>
  <c r="E13" i="8"/>
  <c r="D13" i="8"/>
  <c r="C13" i="8"/>
  <c r="B13" i="8"/>
  <c r="M12" i="8"/>
  <c r="L12" i="8"/>
  <c r="K12" i="8"/>
  <c r="J12" i="8"/>
  <c r="I12" i="8"/>
  <c r="H12" i="8"/>
  <c r="G12" i="8"/>
  <c r="F12" i="8"/>
  <c r="E12" i="8"/>
  <c r="D12" i="8"/>
  <c r="C12" i="8"/>
  <c r="B12" i="8"/>
  <c r="N11" i="8"/>
  <c r="N12" i="8" s="1"/>
  <c r="N9" i="8"/>
  <c r="N8" i="8"/>
  <c r="N7" i="8"/>
  <c r="N6" i="8"/>
  <c r="N5" i="8"/>
  <c r="N13" i="8" l="1"/>
  <c r="M34" i="8" l="1"/>
  <c r="L34" i="8"/>
  <c r="K34" i="8"/>
  <c r="J34" i="8"/>
  <c r="I34" i="8"/>
  <c r="H34" i="8"/>
  <c r="G34" i="8"/>
  <c r="F34" i="8"/>
  <c r="E34" i="8"/>
  <c r="D34" i="8"/>
  <c r="C34" i="8"/>
  <c r="B34" i="8"/>
  <c r="M33" i="8"/>
  <c r="L33" i="8"/>
  <c r="K33" i="8"/>
  <c r="J33" i="8"/>
  <c r="I33" i="8"/>
  <c r="H33" i="8"/>
  <c r="G33" i="8"/>
  <c r="F33" i="8"/>
  <c r="E33" i="8"/>
  <c r="D33" i="8"/>
  <c r="C33" i="8"/>
  <c r="B33" i="8"/>
  <c r="N32" i="8"/>
  <c r="N34" i="8" s="1"/>
  <c r="N31" i="8"/>
  <c r="N30" i="8"/>
  <c r="N29" i="8"/>
  <c r="N28" i="8"/>
  <c r="N27" i="8"/>
  <c r="N26" i="8"/>
  <c r="N41" i="8"/>
  <c r="N40" i="8"/>
  <c r="N39" i="8"/>
  <c r="N33" i="8" l="1"/>
  <c r="P4" i="3" l="1"/>
  <c r="P5" i="3"/>
  <c r="P6" i="3"/>
  <c r="P7" i="3"/>
  <c r="P8" i="3"/>
  <c r="P9" i="3"/>
  <c r="P10" i="3"/>
  <c r="P11" i="3"/>
  <c r="P12" i="3"/>
  <c r="P13" i="3"/>
  <c r="P14" i="3"/>
  <c r="P15" i="3"/>
  <c r="O16" i="3"/>
  <c r="M8" i="12" l="1"/>
  <c r="M3" i="12"/>
  <c r="B12" i="12"/>
  <c r="E71" i="12"/>
  <c r="P5" i="6"/>
  <c r="P4" i="6"/>
  <c r="N15" i="6"/>
  <c r="O15" i="6" s="1"/>
  <c r="N14" i="6"/>
  <c r="O14" i="6" s="1"/>
  <c r="G52" i="8" l="1"/>
  <c r="M12" i="12"/>
  <c r="K12" i="12"/>
  <c r="J12" i="12"/>
  <c r="I12" i="12"/>
  <c r="H12" i="12"/>
  <c r="G12" i="12"/>
  <c r="F12" i="12"/>
  <c r="E12" i="12"/>
  <c r="D12" i="12"/>
  <c r="C12" i="12"/>
  <c r="N11" i="12"/>
  <c r="L10" i="12"/>
  <c r="N10" i="12" s="1"/>
  <c r="L9" i="12"/>
  <c r="N9" i="12" s="1"/>
  <c r="L8" i="12"/>
  <c r="N8" i="12" s="1"/>
  <c r="L7" i="12"/>
  <c r="N7" i="12" s="1"/>
  <c r="L6" i="12"/>
  <c r="N6" i="12" s="1"/>
  <c r="L5" i="12"/>
  <c r="N5" i="12" s="1"/>
  <c r="L4" i="12"/>
  <c r="N4" i="12" s="1"/>
  <c r="D71" i="12"/>
  <c r="C71" i="12"/>
  <c r="F70" i="12"/>
  <c r="F69" i="12"/>
  <c r="F68" i="12"/>
  <c r="F67" i="12"/>
  <c r="F66" i="12"/>
  <c r="F65" i="12"/>
  <c r="N3" i="12" l="1"/>
  <c r="L12" i="12"/>
  <c r="F71" i="12"/>
  <c r="B21" i="1"/>
  <c r="M11" i="9"/>
  <c r="K27" i="9"/>
  <c r="I27" i="9"/>
  <c r="H27" i="9"/>
  <c r="H41" i="9"/>
  <c r="N12" i="12" l="1"/>
  <c r="B28" i="12" l="1"/>
  <c r="B13" i="12" s="1"/>
  <c r="E105" i="12"/>
  <c r="D105" i="12"/>
  <c r="C105" i="12"/>
  <c r="B105" i="12"/>
  <c r="G104" i="12"/>
  <c r="F104" i="12"/>
  <c r="G103" i="12"/>
  <c r="F103" i="12"/>
  <c r="G102" i="12"/>
  <c r="F102" i="12"/>
  <c r="G101" i="12"/>
  <c r="F101" i="12"/>
  <c r="G100" i="12"/>
  <c r="F100" i="12"/>
  <c r="G99" i="12"/>
  <c r="F99" i="12"/>
  <c r="E94" i="12"/>
  <c r="E95" i="12" s="1"/>
  <c r="D94" i="12"/>
  <c r="C94" i="12"/>
  <c r="C95" i="12" s="1"/>
  <c r="B94" i="12"/>
  <c r="G93" i="12"/>
  <c r="F93" i="12"/>
  <c r="H93" i="12" s="1"/>
  <c r="G92" i="12"/>
  <c r="F92" i="12"/>
  <c r="H92" i="12" s="1"/>
  <c r="G91" i="12"/>
  <c r="F91" i="12"/>
  <c r="G90" i="12"/>
  <c r="F90" i="12"/>
  <c r="G89" i="12"/>
  <c r="F89" i="12"/>
  <c r="H88" i="12"/>
  <c r="G88" i="12"/>
  <c r="F88" i="12"/>
  <c r="E82" i="12"/>
  <c r="E72" i="12" s="1"/>
  <c r="D82" i="12"/>
  <c r="C82" i="12"/>
  <c r="B82" i="12"/>
  <c r="B83" i="12" s="1"/>
  <c r="G81" i="12"/>
  <c r="F81" i="12"/>
  <c r="G80" i="12"/>
  <c r="F80" i="12"/>
  <c r="G79" i="12"/>
  <c r="F79" i="12"/>
  <c r="G78" i="12"/>
  <c r="F78" i="12"/>
  <c r="G77" i="12"/>
  <c r="H76" i="12"/>
  <c r="G76" i="12"/>
  <c r="F76" i="12"/>
  <c r="M61" i="12"/>
  <c r="K61" i="12"/>
  <c r="J61" i="12"/>
  <c r="I61" i="12"/>
  <c r="H61" i="12"/>
  <c r="G61" i="12"/>
  <c r="E61" i="12"/>
  <c r="D61" i="12"/>
  <c r="C61" i="12"/>
  <c r="B61" i="12"/>
  <c r="L60" i="12"/>
  <c r="N60" i="12" s="1"/>
  <c r="L59" i="12"/>
  <c r="N59" i="12" s="1"/>
  <c r="L58" i="12"/>
  <c r="N58" i="12" s="1"/>
  <c r="L57" i="12"/>
  <c r="N57" i="12" s="1"/>
  <c r="L56" i="12"/>
  <c r="N56" i="12" s="1"/>
  <c r="L55" i="12"/>
  <c r="N55" i="12" s="1"/>
  <c r="L54" i="12"/>
  <c r="N54" i="12" s="1"/>
  <c r="L53" i="12"/>
  <c r="N53" i="12" s="1"/>
  <c r="L52" i="12"/>
  <c r="N52" i="12" s="1"/>
  <c r="L51" i="12"/>
  <c r="N51" i="12" s="1"/>
  <c r="M46" i="12"/>
  <c r="M47" i="12" s="1"/>
  <c r="K46" i="12"/>
  <c r="J46" i="12"/>
  <c r="I46" i="12"/>
  <c r="H46" i="12"/>
  <c r="G46" i="12"/>
  <c r="G47" i="12" s="1"/>
  <c r="F46" i="12"/>
  <c r="F47" i="12" s="1"/>
  <c r="E46" i="12"/>
  <c r="D46" i="12"/>
  <c r="C46" i="12"/>
  <c r="B46" i="12"/>
  <c r="L45" i="12"/>
  <c r="N45" i="12" s="1"/>
  <c r="L44" i="12"/>
  <c r="N44" i="12" s="1"/>
  <c r="L43" i="12"/>
  <c r="N43" i="12" s="1"/>
  <c r="L42" i="12"/>
  <c r="N42" i="12" s="1"/>
  <c r="L41" i="12"/>
  <c r="N41" i="12" s="1"/>
  <c r="L40" i="12"/>
  <c r="N40" i="12" s="1"/>
  <c r="L39" i="12"/>
  <c r="N39" i="12" s="1"/>
  <c r="L38" i="12"/>
  <c r="N38" i="12" s="1"/>
  <c r="L37" i="12"/>
  <c r="N37" i="12" s="1"/>
  <c r="L36" i="12"/>
  <c r="N36" i="12" s="1"/>
  <c r="L35" i="12"/>
  <c r="N35" i="12" s="1"/>
  <c r="M28" i="12"/>
  <c r="M13" i="12" s="1"/>
  <c r="K28" i="12"/>
  <c r="J28" i="12"/>
  <c r="J13" i="12" s="1"/>
  <c r="I28" i="12"/>
  <c r="H28" i="12"/>
  <c r="H13" i="12" s="1"/>
  <c r="G28" i="12"/>
  <c r="G13" i="12" s="1"/>
  <c r="F28" i="12"/>
  <c r="F13" i="12" s="1"/>
  <c r="E28" i="12"/>
  <c r="D28" i="12"/>
  <c r="D13" i="12" s="1"/>
  <c r="C28" i="12"/>
  <c r="C13" i="12" s="1"/>
  <c r="L27" i="12"/>
  <c r="N27" i="12" s="1"/>
  <c r="O11" i="12" s="1"/>
  <c r="L26" i="12"/>
  <c r="N26" i="12" s="1"/>
  <c r="O10" i="12" s="1"/>
  <c r="L25" i="12"/>
  <c r="N25" i="12" s="1"/>
  <c r="O9" i="12" s="1"/>
  <c r="L24" i="12"/>
  <c r="N24" i="12" s="1"/>
  <c r="O8" i="12" s="1"/>
  <c r="L23" i="12"/>
  <c r="N23" i="12" s="1"/>
  <c r="O7" i="12" s="1"/>
  <c r="L22" i="12"/>
  <c r="N22" i="12" s="1"/>
  <c r="O6" i="12" s="1"/>
  <c r="L21" i="12"/>
  <c r="N21" i="12" s="1"/>
  <c r="O5" i="12" s="1"/>
  <c r="L20" i="12"/>
  <c r="N20" i="12" s="1"/>
  <c r="O4" i="12" s="1"/>
  <c r="L19" i="12"/>
  <c r="N19" i="12" s="1"/>
  <c r="O3" i="12" s="1"/>
  <c r="I47" i="12" l="1"/>
  <c r="E29" i="12"/>
  <c r="C47" i="12"/>
  <c r="H90" i="12"/>
  <c r="I29" i="12"/>
  <c r="I13" i="12"/>
  <c r="K47" i="12"/>
  <c r="F29" i="12"/>
  <c r="J29" i="12"/>
  <c r="B95" i="12"/>
  <c r="H78" i="12"/>
  <c r="C83" i="12"/>
  <c r="C72" i="12"/>
  <c r="D47" i="12"/>
  <c r="I88" i="12"/>
  <c r="E47" i="12"/>
  <c r="H81" i="12"/>
  <c r="I81" i="12"/>
  <c r="H47" i="12"/>
  <c r="E83" i="12"/>
  <c r="C29" i="12"/>
  <c r="G29" i="12"/>
  <c r="H80" i="12"/>
  <c r="D29" i="12"/>
  <c r="H29" i="12"/>
  <c r="M29" i="12"/>
  <c r="L46" i="12"/>
  <c r="J47" i="12"/>
  <c r="L61" i="12"/>
  <c r="N61" i="12" s="1"/>
  <c r="I78" i="12"/>
  <c r="I93" i="12"/>
  <c r="I90" i="12"/>
  <c r="G105" i="12"/>
  <c r="F82" i="12"/>
  <c r="G94" i="12"/>
  <c r="B47" i="12"/>
  <c r="G82" i="12"/>
  <c r="L28" i="12"/>
  <c r="L13" i="12" s="1"/>
  <c r="B29" i="12"/>
  <c r="F94" i="12"/>
  <c r="H55" i="8"/>
  <c r="H56" i="8"/>
  <c r="H48" i="8"/>
  <c r="H47" i="8"/>
  <c r="P39" i="8"/>
  <c r="P6" i="8"/>
  <c r="P7" i="8"/>
  <c r="P8" i="8"/>
  <c r="P9" i="8"/>
  <c r="P10" i="8"/>
  <c r="P11" i="8"/>
  <c r="P12" i="8"/>
  <c r="P13" i="8"/>
  <c r="P5" i="8"/>
  <c r="P27" i="8"/>
  <c r="P28" i="8"/>
  <c r="P29" i="8"/>
  <c r="P30" i="8"/>
  <c r="P31" i="8"/>
  <c r="P32" i="8"/>
  <c r="P33" i="8"/>
  <c r="P34" i="8"/>
  <c r="P26" i="8"/>
  <c r="P40" i="8"/>
  <c r="P41" i="8"/>
  <c r="C65" i="8"/>
  <c r="B58" i="8"/>
  <c r="H52" i="8" l="1"/>
  <c r="L47" i="12"/>
  <c r="N46" i="12"/>
  <c r="N47" i="12" s="1"/>
  <c r="I94" i="12"/>
  <c r="H82" i="12"/>
  <c r="F95" i="12"/>
  <c r="H94" i="12"/>
  <c r="L29" i="12"/>
  <c r="N28" i="12"/>
  <c r="F83" i="12"/>
  <c r="I82" i="12"/>
  <c r="O12" i="12" l="1"/>
  <c r="N13" i="12"/>
  <c r="N29" i="12"/>
  <c r="N16" i="3"/>
  <c r="P16" i="3" s="1"/>
  <c r="E11" i="1" l="1"/>
  <c r="E10" i="1"/>
  <c r="E13" i="1" s="1"/>
  <c r="E8" i="1"/>
  <c r="E5" i="1"/>
  <c r="N26" i="6" l="1"/>
  <c r="Q27" i="9" l="1"/>
  <c r="O27" i="9"/>
  <c r="N27" i="9"/>
  <c r="L11" i="9"/>
  <c r="K11" i="9"/>
  <c r="J11" i="9"/>
  <c r="I11" i="9"/>
  <c r="H11" i="9"/>
  <c r="G11" i="9"/>
  <c r="F11" i="9"/>
  <c r="E11" i="9"/>
  <c r="D11" i="9"/>
  <c r="C11" i="9"/>
  <c r="P20" i="8"/>
  <c r="P19" i="8"/>
  <c r="H58" i="8" l="1"/>
  <c r="D12" i="9"/>
  <c r="P18" i="8"/>
  <c r="D11" i="1"/>
  <c r="D10" i="1"/>
  <c r="D8" i="1"/>
  <c r="D5" i="1"/>
  <c r="D13" i="1" l="1"/>
  <c r="M16" i="3" l="1"/>
  <c r="C11" i="1" l="1"/>
  <c r="C10" i="1"/>
  <c r="B11" i="1"/>
  <c r="B10" i="1"/>
  <c r="B8" i="1"/>
  <c r="C8" i="1"/>
  <c r="B5" i="1"/>
  <c r="C5" i="1"/>
  <c r="B13" i="1" l="1"/>
  <c r="C13" i="1"/>
  <c r="L16" i="3"/>
  <c r="K16" i="3" l="1"/>
  <c r="I16" i="3" l="1"/>
  <c r="H16" i="3"/>
  <c r="G16" i="3"/>
  <c r="F16" i="3"/>
  <c r="E16" i="3"/>
  <c r="D16" i="3"/>
  <c r="C16" i="3"/>
  <c r="B16" i="3"/>
</calcChain>
</file>

<file path=xl/sharedStrings.xml><?xml version="1.0" encoding="utf-8"?>
<sst xmlns="http://schemas.openxmlformats.org/spreadsheetml/2006/main" count="595" uniqueCount="233">
  <si>
    <t>% change</t>
  </si>
  <si>
    <t>Reference On-Call</t>
  </si>
  <si>
    <t xml:space="preserve">Reference   </t>
  </si>
  <si>
    <t>TOTAL Reference</t>
  </si>
  <si>
    <t>TOTAL Machine</t>
  </si>
  <si>
    <t>Grand Total On-Call</t>
  </si>
  <si>
    <t>Grand Total Off-Call</t>
  </si>
  <si>
    <t>GRAND TOTAL</t>
  </si>
  <si>
    <t>Month</t>
  </si>
  <si>
    <t>2005-06</t>
  </si>
  <si>
    <t>2006-07</t>
  </si>
  <si>
    <t>2007-08</t>
  </si>
  <si>
    <t>2008-09</t>
  </si>
  <si>
    <t>2009-10</t>
  </si>
  <si>
    <t>2010-11</t>
  </si>
  <si>
    <t>2011-2012</t>
  </si>
  <si>
    <t>2012-2013</t>
  </si>
  <si>
    <t>2013-2014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</si>
  <si>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</si>
  <si>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</si>
  <si>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</si>
  <si>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</si>
  <si>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</si>
  <si>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</si>
  <si>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</si>
  <si>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</si>
  <si>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March </t>
  </si>
  <si>
    <t>April</t>
  </si>
  <si>
    <t>May</t>
  </si>
  <si>
    <t>June</t>
  </si>
  <si>
    <t>TOTAL</t>
  </si>
  <si>
    <t>2011-12</t>
  </si>
  <si>
    <t>AVEquip</t>
  </si>
  <si>
    <t>Book</t>
  </si>
  <si>
    <t>CDs</t>
  </si>
  <si>
    <t>CompDsk</t>
  </si>
  <si>
    <t>Docs</t>
  </si>
  <si>
    <t>DVD</t>
  </si>
  <si>
    <t>Record</t>
  </si>
  <si>
    <t>Score</t>
  </si>
  <si>
    <t>Video</t>
  </si>
  <si>
    <t>Total</t>
  </si>
  <si>
    <t>Renew</t>
  </si>
  <si>
    <t>Adj. Fac.</t>
  </si>
  <si>
    <t>Alum Mem</t>
  </si>
  <si>
    <t>Dependent</t>
  </si>
  <si>
    <t>Elderhostel</t>
  </si>
  <si>
    <t>Faculty</t>
  </si>
  <si>
    <t>HatterAlum</t>
  </si>
  <si>
    <t>ILL</t>
  </si>
  <si>
    <t>Reg Mem</t>
  </si>
  <si>
    <t>Staff</t>
  </si>
  <si>
    <t>Student</t>
  </si>
  <si>
    <t>MISSING</t>
  </si>
  <si>
    <t>Average Page Views</t>
  </si>
  <si>
    <t>Page Views</t>
  </si>
  <si>
    <t>Unique Visitors</t>
  </si>
  <si>
    <t>Visits</t>
  </si>
  <si>
    <t>2010-2011</t>
  </si>
  <si>
    <t>Library Website</t>
  </si>
  <si>
    <t>Pages Per Visit</t>
  </si>
  <si>
    <t>March</t>
  </si>
  <si>
    <t>ContentDM</t>
  </si>
  <si>
    <t>Av-Equip</t>
  </si>
  <si>
    <t>Articles &amp; Books</t>
  </si>
  <si>
    <t>w/o AV</t>
  </si>
  <si>
    <t>Adj Fac</t>
  </si>
  <si>
    <t>% Change</t>
  </si>
  <si>
    <t>% Change w/o AV</t>
  </si>
  <si>
    <t>Borrowing (From Borrower Activity Overview Report)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</si>
  <si>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</si>
  <si>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</si>
  <si>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</si>
  <si>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</si>
  <si>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</si>
  <si>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</si>
  <si>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</si>
  <si>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</si>
  <si>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</si>
  <si>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</si>
  <si>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</si>
  <si>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</si>
  <si>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Requests Initiated</t>
  </si>
  <si>
    <t>Cancelled</t>
  </si>
  <si>
    <t>Completed</t>
  </si>
  <si>
    <t>Loans Filled</t>
  </si>
  <si>
    <t>Copies Filled</t>
  </si>
  <si>
    <t>TOTAL Filled</t>
  </si>
  <si>
    <t>TOTAL Unfilled</t>
  </si>
  <si>
    <t>Known % Filled</t>
  </si>
  <si>
    <t>Known % Unfilled</t>
  </si>
  <si>
    <t>Borrowing Filled</t>
  </si>
  <si>
    <t>Borrowing COPIES</t>
  </si>
  <si>
    <t>Borrowing LOANS</t>
  </si>
  <si>
    <t>LENDING (From Lender Activity Overview Report)</t>
  </si>
  <si>
    <t>Requests Rec'd</t>
  </si>
  <si>
    <t>Lending Filled</t>
  </si>
  <si>
    <t>Lending COPIES</t>
  </si>
  <si>
    <t>Lending LOANS</t>
  </si>
  <si>
    <t>Service</t>
  </si>
  <si>
    <t># Transactions</t>
  </si>
  <si>
    <t>CCC (copyright)</t>
  </si>
  <si>
    <t>Dissertations</t>
  </si>
  <si>
    <t>Dialog Actual Database Charges</t>
  </si>
  <si>
    <t xml:space="preserve">Dialog Monthly Service Charge </t>
  </si>
  <si>
    <t xml:space="preserve">CAS/STN Chem Abstracts Searches </t>
  </si>
  <si>
    <t>SUBTOTAL</t>
  </si>
  <si>
    <t>ILL Non-IFM</t>
  </si>
  <si>
    <t>ILL IFM</t>
  </si>
  <si>
    <t>Stetson Expenditures for Lost ILL Books</t>
  </si>
  <si>
    <t>DLLI Annual Cost (12 month cost -not billed as our FY)</t>
  </si>
  <si>
    <t>TOTAL (Doc Delivery Budget)</t>
  </si>
  <si>
    <t>INCOME IN REIMBURSEMENTS</t>
  </si>
  <si>
    <t>Reimbursements by libraries to Stetson for Lost ILL Books</t>
  </si>
  <si>
    <t>ILL fees paid for by patrons or libraries (IFM to Stetson)</t>
  </si>
  <si>
    <t>Total ILL Income</t>
  </si>
  <si>
    <t>Totals</t>
  </si>
  <si>
    <t>Total Number of Sessions</t>
  </si>
  <si>
    <t>Number of People Attending</t>
  </si>
  <si>
    <t>Number Undergraduate Sessions</t>
  </si>
  <si>
    <t>Number Undergraduate Students</t>
  </si>
  <si>
    <t>Number Graduate Sessions</t>
  </si>
  <si>
    <t>Number of Graduate Students</t>
  </si>
  <si>
    <t>Number of Tours</t>
  </si>
  <si>
    <t>Format</t>
  </si>
  <si>
    <t>2006-2007</t>
  </si>
  <si>
    <t>2007-2008</t>
  </si>
  <si>
    <t>2008-2009</t>
  </si>
  <si>
    <t>2009-2010</t>
  </si>
  <si>
    <t>Paper</t>
  </si>
  <si>
    <t>Microfiche</t>
  </si>
  <si>
    <t>Maps</t>
  </si>
  <si>
    <t>CD-ROMs</t>
  </si>
  <si>
    <t>Floppy disks</t>
  </si>
  <si>
    <t>Videos</t>
  </si>
  <si>
    <t>DVDs</t>
  </si>
  <si>
    <t>% Change from Previous Year</t>
  </si>
  <si>
    <t>Electronic-only added to WebCat</t>
  </si>
  <si>
    <t>Added PURLs to Existing Records</t>
  </si>
  <si>
    <t>1,878 </t>
  </si>
  <si>
    <t>Microfilm reels</t>
  </si>
  <si>
    <t>Federal Depository Item Profile</t>
  </si>
  <si>
    <t>Total Items Available</t>
  </si>
  <si>
    <t>Total Items Selected</t>
  </si>
  <si>
    <t>Percent Selected</t>
  </si>
  <si>
    <t>NA</t>
  </si>
  <si>
    <t>2014-2015</t>
  </si>
  <si>
    <t>Tablet</t>
  </si>
  <si>
    <t>2014-15</t>
  </si>
  <si>
    <t>2015-16</t>
  </si>
  <si>
    <t>2015-2016</t>
  </si>
  <si>
    <t>Holdings 6/30/2016</t>
  </si>
  <si>
    <t>One on-call librarian did not turn in his 2015-2016 stats.</t>
  </si>
  <si>
    <t>2016-2017</t>
  </si>
  <si>
    <t>Circulation Statistics 2016-2017 (ARPS1617-06)</t>
  </si>
  <si>
    <t>Circulation Statistics 2015-2016</t>
  </si>
  <si>
    <t>Reserves Statisitcs Fiscal Year 2015-2016 (ARPS1516-07)</t>
  </si>
  <si>
    <t>Reserves Statisitcs Fiscal Year 2016-2017 (ARPS1617-07)</t>
  </si>
  <si>
    <t>2016-17</t>
  </si>
  <si>
    <t>Library Instruction Totals (ARPS1617-11)</t>
  </si>
  <si>
    <t>N/A</t>
  </si>
  <si>
    <t>Articles purchased</t>
  </si>
  <si>
    <t>Staff/ Other</t>
  </si>
  <si>
    <t>Percent change</t>
  </si>
  <si>
    <t>Federal Documents Tangible Collection 2016-2017</t>
  </si>
  <si>
    <t>Additions 2016-2017</t>
  </si>
  <si>
    <t>Discards 2016-2017</t>
  </si>
  <si>
    <t>Holdings 6/30/2017</t>
  </si>
  <si>
    <t>4,790 (includes 4,104 pieces weeded)</t>
  </si>
  <si>
    <t>Circulation Statistics 2017-2018 (ARPS1718-06)</t>
  </si>
  <si>
    <t>Reserves Statisitcs Fiscal Year 2017-2018 (ARPS1718-07)</t>
  </si>
  <si>
    <t>Books</t>
  </si>
  <si>
    <t>Associates/Reg Mem</t>
  </si>
  <si>
    <t>Hatter Alumni</t>
  </si>
  <si>
    <t>Alumni</t>
  </si>
  <si>
    <t>Adjunct Fac.</t>
  </si>
  <si>
    <t>2017-18</t>
  </si>
  <si>
    <t>2012-13</t>
  </si>
  <si>
    <t>2013-14</t>
  </si>
  <si>
    <t>Library Instruction Totals (ARPS1718-11)</t>
  </si>
  <si>
    <t>Consultations</t>
  </si>
  <si>
    <t>Machine On-Call (email)</t>
  </si>
  <si>
    <t>Machine (email)</t>
  </si>
  <si>
    <t>2017-2018</t>
  </si>
  <si>
    <t>Federal Documents Tangible Collection 2017-2018</t>
  </si>
  <si>
    <t>Additions 2017-2018</t>
  </si>
  <si>
    <t>Discards 2017-2018</t>
  </si>
  <si>
    <t>Holdings 6/30/2018</t>
  </si>
  <si>
    <t>Additions  2017-2018</t>
  </si>
  <si>
    <t>Discards  2017-2018</t>
  </si>
  <si>
    <t>Trends in Depository Receipts FY 2006-2007 through FY 2017-2018</t>
  </si>
  <si>
    <t xml:space="preserve">In Jan. 2018 we changed the location for most AV items. </t>
  </si>
  <si>
    <t>From 2018 onward, they are part of the regular circulation numbers.</t>
  </si>
  <si>
    <t>In library use</t>
  </si>
  <si>
    <t>Unique Visitors = New Users</t>
  </si>
  <si>
    <t>Page Views = Pageviews</t>
  </si>
  <si>
    <t>Visits = Sessions</t>
  </si>
  <si>
    <t>Pages per Visit = Pages/Session</t>
  </si>
  <si>
    <t>Archives Reference</t>
  </si>
  <si>
    <t xml:space="preserve">Reference </t>
  </si>
  <si>
    <t>Reference (email)</t>
  </si>
  <si>
    <t>2018-19</t>
  </si>
  <si>
    <t>Reserves Statisitcs Fiscal Year 2018-2019 (ARPS1819-07)</t>
  </si>
  <si>
    <t>Circulation Statistics 2018-2019 (ARPS1819-06)</t>
  </si>
  <si>
    <t xml:space="preserve">Total 2017-18 </t>
  </si>
  <si>
    <t>TOTAL 2018-19</t>
  </si>
  <si>
    <t>2017-18 Total</t>
  </si>
  <si>
    <t>DOCUMENT DELIVERY 2018-2019 AR Summary</t>
  </si>
  <si>
    <t>INTERLIBRARY LOAN FY 2018-2019</t>
  </si>
  <si>
    <t>INTERLIBRARY LOAN FY 2018-2019 (ARPS1819-08)</t>
  </si>
  <si>
    <t>Library Instruction Totals (ARPS1819-11)</t>
  </si>
  <si>
    <t>Associates</t>
  </si>
  <si>
    <t>GATE COUNT (ARPS1819-05)</t>
  </si>
  <si>
    <t>January - new gate installed. Lost 6 days of data.</t>
  </si>
  <si>
    <t>July - closed for 11 days for carpet installation.</t>
  </si>
  <si>
    <t>AVEquip*</t>
  </si>
  <si>
    <t>*Includes tablets, laptops, cameras, tripods, microphones, and Digital Arts equipment.</t>
  </si>
  <si>
    <t xml:space="preserve"> </t>
  </si>
  <si>
    <t>average 14.35</t>
  </si>
  <si>
    <t>average 2.47</t>
  </si>
  <si>
    <t>2018-2019</t>
  </si>
  <si>
    <t>Federal Documents Tangible Collection 2018-2019</t>
  </si>
  <si>
    <t>Additions 2018-2019</t>
  </si>
  <si>
    <t>Discards 2018-2019</t>
  </si>
  <si>
    <t>Holdings 6/30/2019</t>
  </si>
  <si>
    <t>Florida Documents Uncataloged Collection 2017-18</t>
  </si>
  <si>
    <t>Additions  2018-2019</t>
  </si>
  <si>
    <t>Discards  2018-2019</t>
  </si>
  <si>
    <t>Holdings 6/30/19</t>
  </si>
  <si>
    <t>Florida Documents Uncataloged Collection 2018-19</t>
  </si>
  <si>
    <t>Reference Statistics (ARPS1819-01)</t>
  </si>
  <si>
    <t>Circulation staff began recording reference transactions in August 2017. Turnover in Circulation in 2018-19 accounts for lower off-call number.</t>
  </si>
  <si>
    <t>Library Website Visits (ARPS1819-04)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</si>
</sst>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%"/>
    <numFmt numFmtId="167" formatCode="0.000"/>
    <numFmt numFmtId="168" formatCode="0.0"/>
    <numFmt numFmtId="169" formatCode="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rgb="FF333333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1"/>
      <color rgb="FF333333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333333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/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2">
    <xf numFmtId="0" fontId="0" fillId="0" borderId="0" xfId="0"/>
    <xf numFmtId="0" fontId="2" fillId="0" borderId="3" xfId="0" applyFont="1" applyBorder="1" applyAlignment="1"/>
    <xf numFmtId="0" fontId="2" fillId="0" borderId="0" xfId="0" applyFont="1"/>
    <xf numFmtId="0" fontId="0" fillId="0" borderId="2" xfId="0" applyBorder="1"/>
    <xf numFmtId="17" fontId="3" fillId="0" borderId="1" xfId="0" applyNumberFormat="1" applyFont="1" applyBorder="1"/>
    <xf numFmtId="17" fontId="4" fillId="0" borderId="1" xfId="0" applyNumberFormat="1" applyFont="1" applyBorder="1"/>
    <xf numFmtId="0" fontId="4" fillId="0" borderId="2" xfId="0" applyFont="1" applyBorder="1"/>
    <xf numFmtId="17" fontId="2" fillId="0" borderId="1" xfId="0" applyNumberFormat="1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2" xfId="0" applyFont="1" applyFill="1" applyBorder="1"/>
    <xf numFmtId="0" fontId="4" fillId="0" borderId="2" xfId="0" applyFont="1" applyFill="1" applyBorder="1"/>
    <xf numFmtId="0" fontId="2" fillId="0" borderId="2" xfId="0" applyFont="1" applyBorder="1" applyAlignment="1">
      <alignment horizontal="center"/>
    </xf>
    <xf numFmtId="9" fontId="4" fillId="0" borderId="2" xfId="2" applyFont="1" applyBorder="1"/>
    <xf numFmtId="0" fontId="2" fillId="0" borderId="2" xfId="0" applyFont="1" applyBorder="1" applyAlignment="1">
      <alignment wrapText="1"/>
    </xf>
    <xf numFmtId="0" fontId="5" fillId="0" borderId="0" xfId="0" applyFont="1"/>
    <xf numFmtId="0" fontId="5" fillId="0" borderId="2" xfId="0" applyFont="1" applyBorder="1"/>
    <xf numFmtId="0" fontId="5" fillId="0" borderId="2" xfId="0" applyFont="1" applyFill="1" applyBorder="1"/>
    <xf numFmtId="0" fontId="5" fillId="0" borderId="0" xfId="0" applyFont="1" applyBorder="1"/>
    <xf numFmtId="17" fontId="2" fillId="0" borderId="2" xfId="0" applyNumberFormat="1" applyFont="1" applyFill="1" applyBorder="1" applyAlignment="1">
      <alignment horizontal="right"/>
    </xf>
    <xf numFmtId="17" fontId="5" fillId="0" borderId="1" xfId="0" applyNumberFormat="1" applyFont="1" applyBorder="1"/>
    <xf numFmtId="9" fontId="5" fillId="0" borderId="2" xfId="2" applyFont="1" applyFill="1" applyBorder="1"/>
    <xf numFmtId="0" fontId="6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4" fillId="0" borderId="0" xfId="0" applyFont="1" applyBorder="1"/>
    <xf numFmtId="0" fontId="8" fillId="0" borderId="2" xfId="0" applyFont="1" applyBorder="1"/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 applyAlignment="1">
      <alignment horizontal="right"/>
    </xf>
    <xf numFmtId="0" fontId="2" fillId="0" borderId="2" xfId="0" applyFont="1" applyFill="1" applyBorder="1" applyAlignment="1"/>
    <xf numFmtId="0" fontId="4" fillId="0" borderId="2" xfId="0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165" fontId="2" fillId="0" borderId="6" xfId="0" applyNumberFormat="1" applyFont="1" applyBorder="1" applyAlignment="1">
      <alignment wrapText="1"/>
    </xf>
    <xf numFmtId="165" fontId="2" fillId="0" borderId="2" xfId="0" applyNumberFormat="1" applyFont="1" applyBorder="1" applyAlignment="1">
      <alignment wrapText="1"/>
    </xf>
    <xf numFmtId="165" fontId="2" fillId="0" borderId="2" xfId="0" applyNumberFormat="1" applyFont="1" applyBorder="1"/>
    <xf numFmtId="0" fontId="4" fillId="0" borderId="2" xfId="0" applyFont="1" applyBorder="1" applyAlignment="1">
      <alignment vertical="top" wrapText="1"/>
    </xf>
    <xf numFmtId="0" fontId="4" fillId="0" borderId="2" xfId="0" applyNumberFormat="1" applyFont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1" fontId="4" fillId="0" borderId="2" xfId="0" applyNumberFormat="1" applyFont="1" applyBorder="1"/>
    <xf numFmtId="0" fontId="2" fillId="0" borderId="2" xfId="0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14" fontId="2" fillId="0" borderId="2" xfId="0" applyNumberFormat="1" applyFont="1" applyBorder="1"/>
    <xf numFmtId="3" fontId="4" fillId="0" borderId="2" xfId="0" applyNumberFormat="1" applyFont="1" applyBorder="1"/>
    <xf numFmtId="3" fontId="4" fillId="0" borderId="2" xfId="0" applyNumberFormat="1" applyFont="1" applyFill="1" applyBorder="1"/>
    <xf numFmtId="3" fontId="4" fillId="0" borderId="6" xfId="0" applyNumberFormat="1" applyFont="1" applyBorder="1"/>
    <xf numFmtId="0" fontId="4" fillId="0" borderId="2" xfId="0" applyNumberFormat="1" applyFont="1" applyBorder="1"/>
    <xf numFmtId="0" fontId="5" fillId="0" borderId="0" xfId="0" applyFont="1" applyAlignment="1">
      <alignment wrapText="1"/>
    </xf>
    <xf numFmtId="3" fontId="5" fillId="0" borderId="6" xfId="0" applyNumberFormat="1" applyFont="1" applyFill="1" applyBorder="1"/>
    <xf numFmtId="3" fontId="5" fillId="0" borderId="2" xfId="0" applyNumberFormat="1" applyFont="1" applyBorder="1"/>
    <xf numFmtId="3" fontId="5" fillId="0" borderId="2" xfId="0" applyNumberFormat="1" applyFont="1" applyFill="1" applyBorder="1"/>
    <xf numFmtId="3" fontId="5" fillId="0" borderId="6" xfId="0" applyNumberFormat="1" applyFont="1" applyBorder="1"/>
    <xf numFmtId="0" fontId="5" fillId="0" borderId="8" xfId="0" applyFont="1" applyBorder="1"/>
    <xf numFmtId="0" fontId="10" fillId="0" borderId="2" xfId="0" applyFont="1" applyBorder="1"/>
    <xf numFmtId="14" fontId="8" fillId="0" borderId="2" xfId="0" applyNumberFormat="1" applyFont="1" applyBorder="1"/>
    <xf numFmtId="0" fontId="0" fillId="0" borderId="2" xfId="0" applyFill="1" applyBorder="1"/>
    <xf numFmtId="3" fontId="4" fillId="0" borderId="5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11" fillId="0" borderId="2" xfId="0" applyFont="1" applyBorder="1"/>
    <xf numFmtId="0" fontId="5" fillId="0" borderId="0" xfId="0" applyFont="1" applyBorder="1" applyAlignment="1"/>
    <xf numFmtId="0" fontId="6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9" fontId="5" fillId="0" borderId="2" xfId="2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 applyBorder="1" applyAlignment="1">
      <alignment wrapText="1"/>
    </xf>
    <xf numFmtId="0" fontId="2" fillId="4" borderId="2" xfId="0" applyFont="1" applyFill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0" xfId="0" applyFont="1" applyFill="1" applyBorder="1"/>
    <xf numFmtId="0" fontId="8" fillId="0" borderId="0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NumberFormat="1" applyBorder="1"/>
    <xf numFmtId="0" fontId="0" fillId="0" borderId="2" xfId="0" applyBorder="1" applyAlignment="1">
      <alignment horizontal="right"/>
    </xf>
    <xf numFmtId="9" fontId="4" fillId="0" borderId="2" xfId="0" applyNumberFormat="1" applyFont="1" applyBorder="1" applyAlignment="1">
      <alignment horizontal="right"/>
    </xf>
    <xf numFmtId="1" fontId="2" fillId="4" borderId="2" xfId="0" applyNumberFormat="1" applyFont="1" applyFill="1" applyBorder="1"/>
    <xf numFmtId="1" fontId="2" fillId="4" borderId="2" xfId="0" applyNumberFormat="1" applyFont="1" applyFill="1" applyBorder="1" applyAlignment="1">
      <alignment horizontal="right"/>
    </xf>
    <xf numFmtId="3" fontId="5" fillId="4" borderId="2" xfId="0" applyNumberFormat="1" applyFont="1" applyFill="1" applyBorder="1"/>
    <xf numFmtId="3" fontId="5" fillId="4" borderId="6" xfId="0" applyNumberFormat="1" applyFont="1" applyFill="1" applyBorder="1"/>
    <xf numFmtId="0" fontId="2" fillId="4" borderId="2" xfId="0" applyFont="1" applyFill="1" applyBorder="1" applyAlignment="1">
      <alignment vertical="center" wrapText="1"/>
    </xf>
    <xf numFmtId="9" fontId="5" fillId="4" borderId="2" xfId="0" applyNumberFormat="1" applyFont="1" applyFill="1" applyBorder="1"/>
    <xf numFmtId="10" fontId="5" fillId="4" borderId="2" xfId="0" applyNumberFormat="1" applyFont="1" applyFill="1" applyBorder="1"/>
    <xf numFmtId="9" fontId="5" fillId="4" borderId="2" xfId="2" applyNumberFormat="1" applyFont="1" applyFill="1" applyBorder="1"/>
    <xf numFmtId="1" fontId="5" fillId="0" borderId="2" xfId="0" applyNumberFormat="1" applyFont="1" applyBorder="1"/>
    <xf numFmtId="1" fontId="5" fillId="0" borderId="2" xfId="0" applyNumberFormat="1" applyFont="1" applyFill="1" applyBorder="1"/>
    <xf numFmtId="1" fontId="4" fillId="0" borderId="6" xfId="0" applyNumberFormat="1" applyFont="1" applyBorder="1"/>
    <xf numFmtId="0" fontId="12" fillId="0" borderId="2" xfId="0" applyFont="1" applyBorder="1"/>
    <xf numFmtId="0" fontId="0" fillId="0" borderId="7" xfId="0" applyFill="1" applyBorder="1"/>
    <xf numFmtId="14" fontId="2" fillId="0" borderId="2" xfId="0" applyNumberFormat="1" applyFont="1" applyFill="1" applyBorder="1"/>
    <xf numFmtId="0" fontId="5" fillId="0" borderId="0" xfId="0" applyFont="1" applyFill="1"/>
    <xf numFmtId="2" fontId="5" fillId="0" borderId="2" xfId="0" applyNumberFormat="1" applyFont="1" applyBorder="1"/>
    <xf numFmtId="0" fontId="18" fillId="0" borderId="0" xfId="0" applyFo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1" fontId="2" fillId="0" borderId="2" xfId="0" applyNumberFormat="1" applyFont="1" applyFill="1" applyBorder="1"/>
    <xf numFmtId="1" fontId="2" fillId="0" borderId="2" xfId="0" applyNumberFormat="1" applyFont="1" applyFill="1" applyBorder="1" applyAlignment="1">
      <alignment horizontal="right"/>
    </xf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right"/>
    </xf>
    <xf numFmtId="9" fontId="0" fillId="0" borderId="2" xfId="2" applyFont="1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9" fontId="0" fillId="0" borderId="2" xfId="2" applyFont="1" applyFill="1" applyBorder="1"/>
    <xf numFmtId="0" fontId="9" fillId="0" borderId="2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65" fontId="2" fillId="0" borderId="2" xfId="0" applyNumberFormat="1" applyFont="1" applyBorder="1" applyAlignment="1">
      <alignment horizontal="center" wrapText="1"/>
    </xf>
    <xf numFmtId="0" fontId="12" fillId="4" borderId="2" xfId="0" applyFont="1" applyFill="1" applyBorder="1"/>
    <xf numFmtId="0" fontId="19" fillId="0" borderId="0" xfId="0" applyFont="1"/>
    <xf numFmtId="0" fontId="19" fillId="0" borderId="2" xfId="0" applyFont="1" applyBorder="1"/>
    <xf numFmtId="0" fontId="19" fillId="0" borderId="0" xfId="0" applyFont="1" applyAlignment="1">
      <alignment horizontal="right"/>
    </xf>
    <xf numFmtId="167" fontId="19" fillId="0" borderId="0" xfId="0" applyNumberFormat="1" applyFont="1"/>
    <xf numFmtId="0" fontId="20" fillId="4" borderId="2" xfId="0" applyFont="1" applyFill="1" applyBorder="1"/>
    <xf numFmtId="9" fontId="19" fillId="0" borderId="2" xfId="2" applyFont="1" applyBorder="1" applyAlignment="1">
      <alignment horizontal="right"/>
    </xf>
    <xf numFmtId="0" fontId="19" fillId="0" borderId="6" xfId="0" applyFont="1" applyBorder="1" applyAlignment="1">
      <alignment horizontal="right"/>
    </xf>
    <xf numFmtId="0" fontId="20" fillId="4" borderId="2" xfId="0" applyFont="1" applyFill="1" applyBorder="1" applyAlignment="1">
      <alignment horizontal="right"/>
    </xf>
    <xf numFmtId="9" fontId="20" fillId="0" borderId="2" xfId="2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Fill="1" applyBorder="1"/>
    <xf numFmtId="0" fontId="5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21" fillId="4" borderId="2" xfId="0" applyFont="1" applyFill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21" fillId="0" borderId="2" xfId="0" applyFont="1" applyBorder="1" applyAlignment="1">
      <alignment horizontal="right"/>
    </xf>
    <xf numFmtId="0" fontId="0" fillId="0" borderId="14" xfId="0" applyFill="1" applyBorder="1"/>
    <xf numFmtId="0" fontId="0" fillId="0" borderId="0" xfId="0" applyFill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horizontal="right" vertical="top"/>
    </xf>
    <xf numFmtId="0" fontId="5" fillId="0" borderId="2" xfId="0" applyFont="1" applyBorder="1" applyAlignment="1">
      <alignment vertical="top"/>
    </xf>
    <xf numFmtId="0" fontId="0" fillId="0" borderId="2" xfId="0" applyNumberFormat="1" applyFont="1" applyBorder="1" applyAlignment="1">
      <alignment horizontal="right" vertical="top"/>
    </xf>
    <xf numFmtId="0" fontId="10" fillId="0" borderId="2" xfId="0" applyFont="1" applyBorder="1" applyAlignment="1">
      <alignment horizontal="right" vertical="top"/>
    </xf>
    <xf numFmtId="0" fontId="5" fillId="0" borderId="2" xfId="0" applyFont="1" applyFill="1" applyBorder="1" applyAlignment="1">
      <alignment vertical="top"/>
    </xf>
    <xf numFmtId="0" fontId="15" fillId="0" borderId="2" xfId="0" applyFont="1" applyFill="1" applyBorder="1" applyAlignment="1">
      <alignment horizontal="right" vertical="top" wrapText="1"/>
    </xf>
    <xf numFmtId="0" fontId="16" fillId="0" borderId="2" xfId="0" applyFont="1" applyFill="1" applyBorder="1" applyAlignment="1">
      <alignment horizontal="right" vertical="top" wrapText="1"/>
    </xf>
    <xf numFmtId="0" fontId="22" fillId="0" borderId="2" xfId="0" applyNumberFormat="1" applyFont="1" applyFill="1" applyBorder="1" applyAlignment="1">
      <alignment horizontal="right" vertical="top"/>
    </xf>
    <xf numFmtId="0" fontId="17" fillId="0" borderId="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13" fillId="0" borderId="10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wrapText="1" indent="1"/>
    </xf>
    <xf numFmtId="0" fontId="14" fillId="0" borderId="1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right" vertical="top"/>
    </xf>
    <xf numFmtId="0" fontId="14" fillId="0" borderId="15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right" vertical="top"/>
    </xf>
    <xf numFmtId="0" fontId="0" fillId="0" borderId="0" xfId="0" applyFill="1" applyAlignment="1"/>
    <xf numFmtId="0" fontId="14" fillId="0" borderId="16" xfId="0" applyFont="1" applyFill="1" applyBorder="1" applyAlignment="1">
      <alignment horizontal="left" vertical="top"/>
    </xf>
    <xf numFmtId="0" fontId="14" fillId="0" borderId="9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right" vertical="top"/>
    </xf>
    <xf numFmtId="0" fontId="2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Alignment="1"/>
    <xf numFmtId="0" fontId="18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17" xfId="0" applyFont="1" applyBorder="1"/>
    <xf numFmtId="0" fontId="5" fillId="0" borderId="0" xfId="0" applyFont="1" applyFill="1" applyBorder="1" applyAlignment="1"/>
    <xf numFmtId="9" fontId="5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justify"/>
    </xf>
    <xf numFmtId="0" fontId="8" fillId="0" borderId="17" xfId="0" applyFont="1" applyBorder="1" applyAlignment="1">
      <alignment horizontal="center" vertical="center"/>
    </xf>
    <xf numFmtId="0" fontId="8" fillId="4" borderId="17" xfId="1" applyFont="1" applyFill="1" applyBorder="1"/>
    <xf numFmtId="166" fontId="5" fillId="4" borderId="2" xfId="0" applyNumberFormat="1" applyFont="1" applyFill="1" applyBorder="1"/>
    <xf numFmtId="0" fontId="8" fillId="0" borderId="0" xfId="0" applyFont="1" applyBorder="1"/>
    <xf numFmtId="0" fontId="8" fillId="0" borderId="2" xfId="0" applyFont="1" applyBorder="1" applyAlignment="1">
      <alignment wrapText="1"/>
    </xf>
    <xf numFmtId="3" fontId="5" fillId="0" borderId="7" xfId="0" applyNumberFormat="1" applyFont="1" applyFill="1" applyBorder="1"/>
    <xf numFmtId="0" fontId="5" fillId="10" borderId="2" xfId="0" applyFont="1" applyFill="1" applyBorder="1"/>
    <xf numFmtId="3" fontId="5" fillId="10" borderId="2" xfId="0" applyNumberFormat="1" applyFont="1" applyFill="1" applyBorder="1"/>
    <xf numFmtId="0" fontId="16" fillId="0" borderId="2" xfId="0" applyFont="1" applyFill="1" applyBorder="1" applyAlignment="1">
      <alignment horizontal="left" vertical="top" wrapText="1"/>
    </xf>
    <xf numFmtId="0" fontId="21" fillId="4" borderId="1" xfId="0" applyFont="1" applyFill="1" applyBorder="1" applyAlignment="1">
      <alignment horizontal="right"/>
    </xf>
    <xf numFmtId="0" fontId="23" fillId="0" borderId="2" xfId="0" applyFont="1" applyBorder="1" applyAlignment="1">
      <alignment horizontal="right"/>
    </xf>
    <xf numFmtId="0" fontId="21" fillId="0" borderId="0" xfId="0" applyFont="1"/>
    <xf numFmtId="0" fontId="23" fillId="0" borderId="2" xfId="0" applyFont="1" applyFill="1" applyBorder="1"/>
    <xf numFmtId="0" fontId="21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20" fillId="0" borderId="0" xfId="0" applyFont="1" applyFill="1" applyBorder="1" applyAlignment="1">
      <alignment horizontal="right"/>
    </xf>
    <xf numFmtId="0" fontId="23" fillId="0" borderId="2" xfId="3" applyFont="1" applyBorder="1"/>
    <xf numFmtId="9" fontId="19" fillId="0" borderId="2" xfId="2" applyFont="1" applyBorder="1"/>
    <xf numFmtId="0" fontId="23" fillId="0" borderId="0" xfId="3" applyFont="1" applyFill="1" applyBorder="1"/>
    <xf numFmtId="9" fontId="19" fillId="0" borderId="0" xfId="2" applyFont="1" applyFill="1" applyBorder="1"/>
    <xf numFmtId="0" fontId="23" fillId="0" borderId="2" xfId="0" applyFont="1" applyBorder="1"/>
    <xf numFmtId="0" fontId="21" fillId="3" borderId="2" xfId="0" applyFont="1" applyFill="1" applyBorder="1" applyAlignment="1">
      <alignment horizontal="right"/>
    </xf>
    <xf numFmtId="1" fontId="19" fillId="0" borderId="2" xfId="0" applyNumberFormat="1" applyFont="1" applyBorder="1" applyAlignment="1">
      <alignment horizontal="right"/>
    </xf>
    <xf numFmtId="0" fontId="19" fillId="0" borderId="2" xfId="0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9" fontId="19" fillId="0" borderId="0" xfId="2" applyFont="1" applyFill="1" applyBorder="1" applyAlignment="1">
      <alignment horizontal="right"/>
    </xf>
    <xf numFmtId="9" fontId="23" fillId="0" borderId="2" xfId="2" applyFont="1" applyBorder="1" applyAlignment="1">
      <alignment horizontal="center"/>
    </xf>
    <xf numFmtId="9" fontId="19" fillId="0" borderId="2" xfId="2" applyFont="1" applyFill="1" applyBorder="1" applyAlignment="1">
      <alignment horizontal="center"/>
    </xf>
    <xf numFmtId="9" fontId="19" fillId="0" borderId="2" xfId="2" applyFont="1" applyFill="1" applyBorder="1" applyAlignment="1">
      <alignment horizontal="right"/>
    </xf>
    <xf numFmtId="9" fontId="23" fillId="0" borderId="0" xfId="2" applyFont="1" applyFill="1" applyBorder="1" applyAlignment="1">
      <alignment horizontal="center"/>
    </xf>
    <xf numFmtId="9" fontId="19" fillId="0" borderId="0" xfId="2" applyFont="1" applyFill="1" applyBorder="1" applyAlignment="1">
      <alignment horizontal="center"/>
    </xf>
    <xf numFmtId="0" fontId="23" fillId="0" borderId="2" xfId="0" applyFont="1" applyFill="1" applyBorder="1" applyAlignment="1">
      <alignment horizontal="left"/>
    </xf>
    <xf numFmtId="1" fontId="20" fillId="0" borderId="2" xfId="0" applyNumberFormat="1" applyFont="1" applyBorder="1" applyAlignment="1">
      <alignment horizontal="right"/>
    </xf>
    <xf numFmtId="0" fontId="23" fillId="0" borderId="2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1" fontId="19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9" fontId="19" fillId="0" borderId="0" xfId="2" applyFont="1" applyBorder="1" applyAlignment="1">
      <alignment horizontal="right"/>
    </xf>
    <xf numFmtId="1" fontId="20" fillId="0" borderId="0" xfId="0" applyNumberFormat="1" applyFont="1" applyBorder="1" applyAlignment="1">
      <alignment horizontal="right"/>
    </xf>
    <xf numFmtId="9" fontId="19" fillId="0" borderId="14" xfId="2" applyFont="1" applyBorder="1"/>
    <xf numFmtId="9" fontId="19" fillId="0" borderId="14" xfId="2" applyFont="1" applyBorder="1" applyAlignment="1">
      <alignment horizontal="right"/>
    </xf>
    <xf numFmtId="9" fontId="19" fillId="0" borderId="1" xfId="2" applyFont="1" applyFill="1" applyBorder="1" applyAlignment="1">
      <alignment horizontal="right"/>
    </xf>
    <xf numFmtId="0" fontId="19" fillId="0" borderId="14" xfId="0" applyFont="1" applyBorder="1"/>
    <xf numFmtId="0" fontId="23" fillId="0" borderId="1" xfId="0" applyFont="1" applyFill="1" applyBorder="1" applyAlignment="1">
      <alignment horizontal="right"/>
    </xf>
    <xf numFmtId="9" fontId="23" fillId="0" borderId="0" xfId="2" applyFont="1" applyBorder="1" applyAlignment="1">
      <alignment horizontal="center"/>
    </xf>
    <xf numFmtId="0" fontId="19" fillId="0" borderId="0" xfId="0" applyFont="1" applyBorder="1"/>
    <xf numFmtId="9" fontId="19" fillId="0" borderId="0" xfId="2" applyFont="1" applyBorder="1"/>
    <xf numFmtId="9" fontId="23" fillId="0" borderId="0" xfId="2" applyFont="1" applyBorder="1"/>
    <xf numFmtId="164" fontId="19" fillId="0" borderId="0" xfId="0" applyNumberFormat="1" applyFont="1"/>
    <xf numFmtId="0" fontId="23" fillId="0" borderId="2" xfId="0" applyFont="1" applyFill="1" applyBorder="1" applyAlignment="1">
      <alignment wrapText="1"/>
    </xf>
    <xf numFmtId="0" fontId="21" fillId="0" borderId="3" xfId="0" applyFont="1" applyBorder="1" applyAlignment="1">
      <alignment horizontal="right"/>
    </xf>
    <xf numFmtId="9" fontId="20" fillId="0" borderId="3" xfId="2" applyFont="1" applyBorder="1" applyAlignment="1">
      <alignment horizontal="right"/>
    </xf>
    <xf numFmtId="9" fontId="20" fillId="0" borderId="0" xfId="2" applyFont="1" applyBorder="1" applyAlignment="1">
      <alignment horizontal="right"/>
    </xf>
    <xf numFmtId="0" fontId="19" fillId="4" borderId="2" xfId="0" applyFont="1" applyFill="1" applyBorder="1"/>
    <xf numFmtId="0" fontId="20" fillId="0" borderId="2" xfId="0" applyFont="1" applyFill="1" applyBorder="1"/>
    <xf numFmtId="9" fontId="23" fillId="0" borderId="2" xfId="2" applyFont="1" applyBorder="1" applyAlignment="1">
      <alignment horizontal="right"/>
    </xf>
    <xf numFmtId="0" fontId="19" fillId="4" borderId="2" xfId="0" applyFont="1" applyFill="1" applyBorder="1" applyAlignment="1">
      <alignment horizontal="right"/>
    </xf>
    <xf numFmtId="0" fontId="20" fillId="0" borderId="2" xfId="0" applyFont="1" applyFill="1" applyBorder="1" applyAlignment="1">
      <alignment horizontal="right"/>
    </xf>
    <xf numFmtId="0" fontId="19" fillId="0" borderId="2" xfId="0" applyFont="1" applyFill="1" applyBorder="1"/>
    <xf numFmtId="0" fontId="23" fillId="0" borderId="0" xfId="3" applyFont="1"/>
    <xf numFmtId="0" fontId="21" fillId="4" borderId="2" xfId="3" applyFont="1" applyFill="1" applyBorder="1" applyAlignment="1">
      <alignment horizontal="right"/>
    </xf>
    <xf numFmtId="0" fontId="20" fillId="0" borderId="2" xfId="0" applyFont="1" applyBorder="1"/>
    <xf numFmtId="0" fontId="19" fillId="0" borderId="0" xfId="0" applyFont="1" applyFill="1"/>
    <xf numFmtId="0" fontId="20" fillId="0" borderId="0" xfId="0" applyFont="1" applyAlignment="1">
      <alignment wrapText="1"/>
    </xf>
    <xf numFmtId="0" fontId="20" fillId="0" borderId="0" xfId="0" applyFont="1"/>
    <xf numFmtId="0" fontId="20" fillId="0" borderId="0" xfId="0" applyFont="1" applyFill="1"/>
    <xf numFmtId="0" fontId="19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20" fillId="4" borderId="2" xfId="0" applyFont="1" applyFill="1" applyBorder="1" applyAlignment="1">
      <alignment horizontal="center" wrapText="1"/>
    </xf>
    <xf numFmtId="0" fontId="19" fillId="9" borderId="2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wrapText="1"/>
    </xf>
    <xf numFmtId="0" fontId="19" fillId="9" borderId="2" xfId="0" applyFont="1" applyFill="1" applyBorder="1"/>
    <xf numFmtId="2" fontId="19" fillId="0" borderId="2" xfId="0" applyNumberFormat="1" applyFont="1" applyBorder="1"/>
    <xf numFmtId="168" fontId="19" fillId="4" borderId="2" xfId="0" applyNumberFormat="1" applyFont="1" applyFill="1" applyBorder="1"/>
    <xf numFmtId="168" fontId="19" fillId="9" borderId="2" xfId="0" applyNumberFormat="1" applyFont="1" applyFill="1" applyBorder="1"/>
    <xf numFmtId="0" fontId="19" fillId="0" borderId="0" xfId="0" applyFont="1" applyAlignment="1">
      <alignment wrapText="1"/>
    </xf>
    <xf numFmtId="21" fontId="19" fillId="0" borderId="0" xfId="0" applyNumberFormat="1" applyFont="1"/>
    <xf numFmtId="0" fontId="23" fillId="0" borderId="0" xfId="0" applyFont="1" applyFill="1"/>
    <xf numFmtId="0" fontId="21" fillId="0" borderId="0" xfId="0" applyFont="1" applyFill="1"/>
    <xf numFmtId="169" fontId="19" fillId="0" borderId="0" xfId="0" applyNumberFormat="1" applyFont="1"/>
    <xf numFmtId="2" fontId="19" fillId="4" borderId="2" xfId="0" applyNumberFormat="1" applyFont="1" applyFill="1" applyBorder="1"/>
    <xf numFmtId="2" fontId="19" fillId="9" borderId="2" xfId="0" applyNumberFormat="1" applyFont="1" applyFill="1" applyBorder="1"/>
    <xf numFmtId="0" fontId="19" fillId="9" borderId="2" xfId="0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Alignment="1">
      <alignment wrapText="1"/>
    </xf>
    <xf numFmtId="0" fontId="23" fillId="0" borderId="0" xfId="0" applyFont="1"/>
    <xf numFmtId="0" fontId="21" fillId="0" borderId="2" xfId="0" applyFont="1" applyBorder="1" applyAlignment="1">
      <alignment horizontal="center" wrapText="1"/>
    </xf>
    <xf numFmtId="0" fontId="23" fillId="9" borderId="1" xfId="0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5" borderId="2" xfId="0" applyFont="1" applyFill="1" applyBorder="1" applyAlignment="1">
      <alignment wrapText="1"/>
    </xf>
    <xf numFmtId="44" fontId="19" fillId="0" borderId="5" xfId="5" applyNumberFormat="1" applyFont="1" applyBorder="1"/>
    <xf numFmtId="44" fontId="19" fillId="0" borderId="2" xfId="5" applyFont="1" applyBorder="1"/>
    <xf numFmtId="44" fontId="23" fillId="0" borderId="0" xfId="0" applyNumberFormat="1" applyFont="1" applyAlignment="1">
      <alignment horizontal="right"/>
    </xf>
    <xf numFmtId="0" fontId="23" fillId="8" borderId="2" xfId="0" applyFont="1" applyFill="1" applyBorder="1" applyAlignment="1">
      <alignment wrapText="1"/>
    </xf>
    <xf numFmtId="44" fontId="23" fillId="0" borderId="5" xfId="5" applyNumberFormat="1" applyFont="1" applyBorder="1"/>
    <xf numFmtId="0" fontId="21" fillId="0" borderId="2" xfId="0" applyFont="1" applyBorder="1" applyAlignment="1">
      <alignment wrapText="1"/>
    </xf>
    <xf numFmtId="44" fontId="20" fillId="0" borderId="2" xfId="5" applyFont="1" applyBorder="1"/>
    <xf numFmtId="8" fontId="19" fillId="0" borderId="0" xfId="0" applyNumberFormat="1" applyFont="1"/>
    <xf numFmtId="44" fontId="19" fillId="0" borderId="2" xfId="0" applyNumberFormat="1" applyFont="1" applyFill="1" applyBorder="1"/>
    <xf numFmtId="44" fontId="19" fillId="0" borderId="2" xfId="5" applyFont="1" applyFill="1" applyBorder="1"/>
    <xf numFmtId="44" fontId="19" fillId="0" borderId="5" xfId="5" applyNumberFormat="1" applyFont="1" applyFill="1" applyBorder="1"/>
    <xf numFmtId="44" fontId="23" fillId="0" borderId="5" xfId="5" applyNumberFormat="1" applyFont="1" applyFill="1" applyBorder="1"/>
    <xf numFmtId="0" fontId="21" fillId="0" borderId="2" xfId="0" applyFont="1" applyFill="1" applyBorder="1" applyAlignment="1">
      <alignment wrapText="1"/>
    </xf>
    <xf numFmtId="44" fontId="21" fillId="4" borderId="2" xfId="0" applyNumberFormat="1" applyFont="1" applyFill="1" applyBorder="1"/>
    <xf numFmtId="44" fontId="21" fillId="0" borderId="2" xfId="0" applyNumberFormat="1" applyFont="1" applyFill="1" applyBorder="1"/>
    <xf numFmtId="0" fontId="21" fillId="0" borderId="2" xfId="0" applyFont="1" applyFill="1" applyBorder="1"/>
    <xf numFmtId="44" fontId="23" fillId="0" borderId="2" xfId="0" applyNumberFormat="1" applyFont="1" applyFill="1" applyBorder="1"/>
    <xf numFmtId="9" fontId="19" fillId="4" borderId="2" xfId="2" applyFont="1" applyFill="1" applyBorder="1"/>
    <xf numFmtId="0" fontId="23" fillId="0" borderId="0" xfId="0" applyFont="1" applyBorder="1" applyAlignment="1">
      <alignment wrapText="1"/>
    </xf>
    <xf numFmtId="44" fontId="21" fillId="0" borderId="0" xfId="0" applyNumberFormat="1" applyFont="1" applyFill="1" applyBorder="1"/>
    <xf numFmtId="0" fontId="21" fillId="0" borderId="0" xfId="0" applyFont="1" applyBorder="1"/>
    <xf numFmtId="9" fontId="19" fillId="0" borderId="0" xfId="2" applyFont="1"/>
    <xf numFmtId="0" fontId="19" fillId="0" borderId="0" xfId="0" applyFont="1" applyFill="1" applyAlignment="1">
      <alignment wrapText="1"/>
    </xf>
    <xf numFmtId="9" fontId="19" fillId="0" borderId="0" xfId="2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4" borderId="2" xfId="0" applyFont="1" applyFill="1" applyBorder="1" applyAlignment="1">
      <alignment wrapText="1"/>
    </xf>
    <xf numFmtId="8" fontId="19" fillId="7" borderId="5" xfId="5" applyNumberFormat="1" applyFont="1" applyFill="1" applyBorder="1"/>
    <xf numFmtId="0" fontId="19" fillId="6" borderId="2" xfId="0" applyFont="1" applyFill="1" applyBorder="1" applyAlignment="1">
      <alignment wrapText="1"/>
    </xf>
    <xf numFmtId="44" fontId="23" fillId="7" borderId="5" xfId="0" applyNumberFormat="1" applyFont="1" applyFill="1" applyBorder="1"/>
    <xf numFmtId="8" fontId="23" fillId="0" borderId="5" xfId="0" applyNumberFormat="1" applyFont="1" applyFill="1" applyBorder="1"/>
    <xf numFmtId="0" fontId="21" fillId="0" borderId="2" xfId="0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19" fillId="0" borderId="2" xfId="0" applyFont="1" applyBorder="1" applyAlignment="1">
      <alignment vertical="center"/>
    </xf>
    <xf numFmtId="0" fontId="21" fillId="0" borderId="2" xfId="0" applyFont="1" applyBorder="1" applyAlignment="1">
      <alignment horizontal="right" vertical="center"/>
    </xf>
    <xf numFmtId="0" fontId="23" fillId="0" borderId="2" xfId="0" applyFont="1" applyFill="1" applyBorder="1" applyAlignment="1">
      <alignment vertical="center"/>
    </xf>
    <xf numFmtId="0" fontId="20" fillId="4" borderId="2" xfId="0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0" fontId="23" fillId="0" borderId="2" xfId="0" applyFont="1" applyFill="1" applyBorder="1" applyAlignment="1">
      <alignment horizontal="center" wrapText="1"/>
    </xf>
    <xf numFmtId="0" fontId="23" fillId="0" borderId="2" xfId="3" applyFont="1" applyBorder="1" applyAlignment="1">
      <alignment horizontal="center"/>
    </xf>
    <xf numFmtId="0" fontId="21" fillId="0" borderId="2" xfId="3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3" fontId="5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Border="1"/>
    <xf numFmtId="164" fontId="5" fillId="0" borderId="2" xfId="6" applyNumberFormat="1" applyFont="1" applyBorder="1"/>
    <xf numFmtId="166" fontId="5" fillId="4" borderId="17" xfId="0" applyNumberFormat="1" applyFont="1" applyFill="1" applyBorder="1"/>
    <xf numFmtId="164" fontId="5" fillId="0" borderId="2" xfId="6" applyNumberFormat="1" applyFont="1" applyFill="1" applyBorder="1"/>
    <xf numFmtId="0" fontId="5" fillId="0" borderId="3" xfId="0" applyFont="1" applyBorder="1" applyAlignment="1"/>
    <xf numFmtId="0" fontId="8" fillId="0" borderId="1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0" fontId="21" fillId="0" borderId="3" xfId="0" applyFont="1" applyBorder="1" applyAlignment="1"/>
    <xf numFmtId="0" fontId="19" fillId="0" borderId="3" xfId="0" applyFont="1" applyBorder="1" applyAlignment="1"/>
    <xf numFmtId="0" fontId="21" fillId="0" borderId="3" xfId="3" applyFont="1" applyBorder="1" applyAlignment="1"/>
    <xf numFmtId="0" fontId="20" fillId="0" borderId="2" xfId="0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9" fontId="0" fillId="0" borderId="2" xfId="0" applyNumberFormat="1" applyFill="1" applyBorder="1"/>
    <xf numFmtId="1" fontId="4" fillId="4" borderId="2" xfId="0" applyNumberFormat="1" applyFont="1" applyFill="1" applyBorder="1"/>
    <xf numFmtId="1" fontId="4" fillId="4" borderId="2" xfId="0" applyNumberFormat="1" applyFont="1" applyFill="1" applyBorder="1" applyAlignment="1">
      <alignment horizontal="right"/>
    </xf>
    <xf numFmtId="0" fontId="4" fillId="4" borderId="2" xfId="0" applyFont="1" applyFill="1" applyBorder="1"/>
  </cellXfs>
  <cellStyles count="7">
    <cellStyle name="Comma" xfId="6" builtinId="3"/>
    <cellStyle name="Comma 2" xfId="4" xr:uid="{00000000-0005-0000-0000-000001000000}"/>
    <cellStyle name="Currency" xfId="5" builtinId="4"/>
    <cellStyle name="Normal" xfId="0" builtinId="0"/>
    <cellStyle name="Normal 2" xfId="3" xr:uid="{00000000-0005-0000-0000-000004000000}"/>
    <cellStyle name="Percent" xfId="2" builtinId="5"/>
    <cellStyle name="RowLevel_1" xfId="1" builtinId="1" iLevel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Gate</a:t>
            </a:r>
            <a:r>
              <a:rPr lang="en-US" baseline="0"/>
              <a:t> Count 2014/15 - 2018/19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5548030854369E-2"/>
          <c:y val="0.13005405405405407"/>
          <c:w val="0.93855104370750508"/>
          <c:h val="0.70031212314676883"/>
        </c:manualLayout>
      </c:layout>
      <c:lineChart>
        <c:grouping val="standard"/>
        <c:varyColors val="0"/>
        <c:ser>
          <c:idx val="9"/>
          <c:order val="9"/>
          <c:tx>
            <c:strRef>
              <c:f>'Library Visits'!$K$3</c:f>
              <c:strCache>
                <c:ptCount val="1"/>
                <c:pt idx="0">
                  <c:v>2014-15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Visits'!$K$4:$K$15</c:f>
              <c:numCache>
                <c:formatCode>General</c:formatCode>
                <c:ptCount val="12"/>
                <c:pt idx="0">
                  <c:v>3427</c:v>
                </c:pt>
                <c:pt idx="1">
                  <c:v>13530</c:v>
                </c:pt>
                <c:pt idx="2">
                  <c:v>31012</c:v>
                </c:pt>
                <c:pt idx="3">
                  <c:v>30320</c:v>
                </c:pt>
                <c:pt idx="4">
                  <c:v>26556</c:v>
                </c:pt>
                <c:pt idx="5">
                  <c:v>15551</c:v>
                </c:pt>
                <c:pt idx="6">
                  <c:v>16941</c:v>
                </c:pt>
                <c:pt idx="7">
                  <c:v>25731</c:v>
                </c:pt>
                <c:pt idx="8">
                  <c:v>23376</c:v>
                </c:pt>
                <c:pt idx="9">
                  <c:v>30320</c:v>
                </c:pt>
                <c:pt idx="10">
                  <c:v>7321</c:v>
                </c:pt>
                <c:pt idx="11">
                  <c:v>4453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4A-4115-B488-8317E2B38D66}"/>
            </c:ext>
          </c:extLst>
        </c:ser>
        <c:ser>
          <c:idx val="10"/>
          <c:order val="10"/>
          <c:tx>
            <c:strRef>
              <c:f>'Library Visits'!$L$3</c:f>
              <c:strCache>
                <c:ptCount val="1"/>
                <c:pt idx="0">
                  <c:v>2015-16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Visits'!$L$4:$L$15</c:f>
              <c:numCache>
                <c:formatCode>General</c:formatCode>
                <c:ptCount val="12"/>
                <c:pt idx="0">
                  <c:v>3506</c:v>
                </c:pt>
                <c:pt idx="1">
                  <c:v>20050</c:v>
                </c:pt>
                <c:pt idx="2">
                  <c:v>33538</c:v>
                </c:pt>
                <c:pt idx="3">
                  <c:v>33791</c:v>
                </c:pt>
                <c:pt idx="4">
                  <c:v>30869</c:v>
                </c:pt>
                <c:pt idx="5">
                  <c:v>16096</c:v>
                </c:pt>
                <c:pt idx="6">
                  <c:v>19271</c:v>
                </c:pt>
                <c:pt idx="7">
                  <c:v>29730</c:v>
                </c:pt>
                <c:pt idx="8">
                  <c:v>29158</c:v>
                </c:pt>
                <c:pt idx="9">
                  <c:v>37159</c:v>
                </c:pt>
                <c:pt idx="10">
                  <c:v>6424</c:v>
                </c:pt>
                <c:pt idx="11">
                  <c:v>3273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95-430F-9921-CB36F1A81C3F}"/>
            </c:ext>
          </c:extLst>
        </c:ser>
        <c:ser>
          <c:idx val="11"/>
          <c:order val="11"/>
          <c:tx>
            <c:strRef>
              <c:f>'Library Visits'!$M$3</c:f>
              <c:strCache>
                <c:ptCount val="1"/>
                <c:pt idx="0">
                  <c:v>2016-17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Visits'!$M$4:$M$15</c:f>
              <c:numCache>
                <c:formatCode>General</c:formatCode>
                <c:ptCount val="12"/>
                <c:pt idx="0">
                  <c:v>3392</c:v>
                </c:pt>
                <c:pt idx="1">
                  <c:v>13096</c:v>
                </c:pt>
                <c:pt idx="2">
                  <c:v>36026</c:v>
                </c:pt>
                <c:pt idx="3">
                  <c:v>29537</c:v>
                </c:pt>
                <c:pt idx="4">
                  <c:v>34023</c:v>
                </c:pt>
                <c:pt idx="5">
                  <c:v>21512</c:v>
                </c:pt>
                <c:pt idx="6">
                  <c:v>16654</c:v>
                </c:pt>
                <c:pt idx="7">
                  <c:v>31949</c:v>
                </c:pt>
                <c:pt idx="8">
                  <c:v>27959</c:v>
                </c:pt>
                <c:pt idx="9">
                  <c:v>32727</c:v>
                </c:pt>
                <c:pt idx="10">
                  <c:v>17041</c:v>
                </c:pt>
                <c:pt idx="11">
                  <c:v>4431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87-42DE-A641-80B5990AEE88}"/>
            </c:ext>
          </c:extLst>
        </c:ser>
        <c:ser>
          <c:idx val="12"/>
          <c:order val="12"/>
          <c:tx>
            <c:strRef>
              <c:f>'Library Visits'!$N$3</c:f>
              <c:strCache>
                <c:ptCount val="1"/>
                <c:pt idx="0">
                  <c:v>2017-18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Visits'!$N$4:$N$15</c:f>
              <c:numCache>
                <c:formatCode>General</c:formatCode>
                <c:ptCount val="12"/>
                <c:pt idx="0">
                  <c:v>3653</c:v>
                </c:pt>
                <c:pt idx="1">
                  <c:v>13479</c:v>
                </c:pt>
                <c:pt idx="2">
                  <c:v>23551</c:v>
                </c:pt>
                <c:pt idx="3">
                  <c:v>38209</c:v>
                </c:pt>
                <c:pt idx="4">
                  <c:v>33287</c:v>
                </c:pt>
                <c:pt idx="5">
                  <c:v>25951</c:v>
                </c:pt>
                <c:pt idx="6">
                  <c:v>16743</c:v>
                </c:pt>
                <c:pt idx="7">
                  <c:v>28193</c:v>
                </c:pt>
                <c:pt idx="8">
                  <c:v>21661</c:v>
                </c:pt>
                <c:pt idx="9">
                  <c:v>29310</c:v>
                </c:pt>
                <c:pt idx="10">
                  <c:v>16462</c:v>
                </c:pt>
                <c:pt idx="11">
                  <c:v>4374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87-42DE-A641-80B5990AEE88}"/>
            </c:ext>
          </c:extLst>
        </c:ser>
        <c:ser>
          <c:idx val="13"/>
          <c:order val="13"/>
          <c:tx>
            <c:strRef>
              <c:f>'Library Visits'!$O$3</c:f>
              <c:strCache>
                <c:ptCount val="1"/>
                <c:pt idx="0">
                  <c:v>2018-19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Visits'!$O$4:$O$15</c:f>
              <c:numCache>
                <c:formatCode>General</c:formatCode>
                <c:ptCount val="12"/>
                <c:pt idx="0">
                  <c:v>2782</c:v>
                </c:pt>
                <c:pt idx="1">
                  <c:v>13294</c:v>
                </c:pt>
                <c:pt idx="2">
                  <c:v>31557</c:v>
                </c:pt>
                <c:pt idx="3">
                  <c:v>34902</c:v>
                </c:pt>
                <c:pt idx="4">
                  <c:v>30931</c:v>
                </c:pt>
                <c:pt idx="5">
                  <c:v>19747</c:v>
                </c:pt>
                <c:pt idx="6">
                  <c:v>10612</c:v>
                </c:pt>
                <c:pt idx="7">
                  <c:v>25793</c:v>
                </c:pt>
                <c:pt idx="8">
                  <c:v>22209</c:v>
                </c:pt>
                <c:pt idx="9">
                  <c:v>35279</c:v>
                </c:pt>
                <c:pt idx="10">
                  <c:v>11203</c:v>
                </c:pt>
                <c:pt idx="11">
                  <c:v>3544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1C-4831-932A-BA0BE9FB6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679952"/>
        <c:axId val="4446805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'Library Visits'!$B$3</c15:sqref>
                        </c15:formulaRef>
                      </c:ext>
                    </c:extLst>
                    <c:strCache>
                      <c:ptCount val="1"/>
                      <c:pt idx="0">
                        <c:v>2005-06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'Library Visits'!$B$4:$B$15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2505</c:v>
                      </c:pt>
                      <c:pt idx="1">
                        <c:v>10260</c:v>
                      </c:pt>
                      <c:pt idx="2">
                        <c:v>25301</c:v>
                      </c:pt>
                      <c:pt idx="3">
                        <c:v>19960</c:v>
                      </c:pt>
                      <c:pt idx="4">
                        <c:v>24788</c:v>
                      </c:pt>
                      <c:pt idx="5">
                        <c:v>18101</c:v>
                      </c:pt>
                      <c:pt idx="6">
                        <c:v>17424</c:v>
                      </c:pt>
                      <c:pt idx="7">
                        <c:v>23743</c:v>
                      </c:pt>
                      <c:pt idx="8">
                        <c:v>23345</c:v>
                      </c:pt>
                      <c:pt idx="9">
                        <c:v>31250</c:v>
                      </c:pt>
                      <c:pt idx="10">
                        <c:v>9861</c:v>
                      </c:pt>
                      <c:pt idx="11">
                        <c:v>6232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DB4A-4115-B488-8317E2B38D66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Visits'!$C$3</c15:sqref>
                        </c15:formulaRef>
                      </c:ext>
                    </c:extLst>
                    <c:strCache>
                      <c:ptCount val="1"/>
                      <c:pt idx="0">
                        <c:v>2006-07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Visits'!$C$4:$C$15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2905</c:v>
                      </c:pt>
                      <c:pt idx="1">
                        <c:v>10251</c:v>
                      </c:pt>
                      <c:pt idx="2">
                        <c:v>24307</c:v>
                      </c:pt>
                      <c:pt idx="3">
                        <c:v>27243</c:v>
                      </c:pt>
                      <c:pt idx="4">
                        <c:v>24876</c:v>
                      </c:pt>
                      <c:pt idx="5">
                        <c:v>15458</c:v>
                      </c:pt>
                      <c:pt idx="6">
                        <c:v>17183</c:v>
                      </c:pt>
                      <c:pt idx="7">
                        <c:v>21515</c:v>
                      </c:pt>
                      <c:pt idx="8">
                        <c:v>20035</c:v>
                      </c:pt>
                      <c:pt idx="9">
                        <c:v>32020</c:v>
                      </c:pt>
                      <c:pt idx="10">
                        <c:v>7094</c:v>
                      </c:pt>
                      <c:pt idx="11">
                        <c:v>6838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B4A-4115-B488-8317E2B38D6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Visits'!$D$3</c15:sqref>
                        </c15:formulaRef>
                      </c:ext>
                    </c:extLst>
                    <c:strCache>
                      <c:ptCount val="1"/>
                      <c:pt idx="0">
                        <c:v>2007-08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Visits'!$D$4:$D$15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2210</c:v>
                      </c:pt>
                      <c:pt idx="1">
                        <c:v>11353</c:v>
                      </c:pt>
                      <c:pt idx="2">
                        <c:v>25485</c:v>
                      </c:pt>
                      <c:pt idx="3">
                        <c:v>25954</c:v>
                      </c:pt>
                      <c:pt idx="4">
                        <c:v>24887</c:v>
                      </c:pt>
                      <c:pt idx="5">
                        <c:v>16128</c:v>
                      </c:pt>
                      <c:pt idx="6">
                        <c:v>13809</c:v>
                      </c:pt>
                      <c:pt idx="7">
                        <c:v>25725</c:v>
                      </c:pt>
                      <c:pt idx="8">
                        <c:v>21876</c:v>
                      </c:pt>
                      <c:pt idx="9">
                        <c:v>34414</c:v>
                      </c:pt>
                      <c:pt idx="10">
                        <c:v>12425</c:v>
                      </c:pt>
                      <c:pt idx="11">
                        <c:v>5484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B4A-4115-B488-8317E2B38D6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Visits'!$E$3</c15:sqref>
                        </c15:formulaRef>
                      </c:ext>
                    </c:extLst>
                    <c:strCache>
                      <c:ptCount val="1"/>
                      <c:pt idx="0">
                        <c:v>2008-09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Visits'!$E$4:$E$15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2640</c:v>
                      </c:pt>
                      <c:pt idx="1">
                        <c:v>9202</c:v>
                      </c:pt>
                      <c:pt idx="2">
                        <c:v>27896</c:v>
                      </c:pt>
                      <c:pt idx="3">
                        <c:v>26101</c:v>
                      </c:pt>
                      <c:pt idx="4">
                        <c:v>24788</c:v>
                      </c:pt>
                      <c:pt idx="5">
                        <c:v>13929</c:v>
                      </c:pt>
                      <c:pt idx="6">
                        <c:v>13964</c:v>
                      </c:pt>
                      <c:pt idx="7">
                        <c:v>22738</c:v>
                      </c:pt>
                      <c:pt idx="8">
                        <c:v>22547</c:v>
                      </c:pt>
                      <c:pt idx="9">
                        <c:v>24887</c:v>
                      </c:pt>
                      <c:pt idx="10">
                        <c:v>9081</c:v>
                      </c:pt>
                      <c:pt idx="11">
                        <c:v>5816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B4A-4115-B488-8317E2B38D6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Visits'!$F$3</c15:sqref>
                        </c15:formulaRef>
                      </c:ext>
                    </c:extLst>
                    <c:strCache>
                      <c:ptCount val="1"/>
                      <c:pt idx="0">
                        <c:v>2009-10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Visits'!$F$4:$F$15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2419</c:v>
                      </c:pt>
                      <c:pt idx="1">
                        <c:v>11771</c:v>
                      </c:pt>
                      <c:pt idx="2">
                        <c:v>24857</c:v>
                      </c:pt>
                      <c:pt idx="3">
                        <c:v>22262</c:v>
                      </c:pt>
                      <c:pt idx="4">
                        <c:v>21237</c:v>
                      </c:pt>
                      <c:pt idx="5">
                        <c:v>12168</c:v>
                      </c:pt>
                      <c:pt idx="6">
                        <c:v>11816</c:v>
                      </c:pt>
                      <c:pt idx="7">
                        <c:v>18616</c:v>
                      </c:pt>
                      <c:pt idx="8">
                        <c:v>20869</c:v>
                      </c:pt>
                      <c:pt idx="9">
                        <c:v>26264</c:v>
                      </c:pt>
                      <c:pt idx="10">
                        <c:v>6706</c:v>
                      </c:pt>
                      <c:pt idx="11">
                        <c:v>4141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B4A-4115-B488-8317E2B38D6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Visits'!$G$3</c15:sqref>
                        </c15:formulaRef>
                      </c:ext>
                    </c:extLst>
                    <c:strCache>
                      <c:ptCount val="1"/>
                      <c:pt idx="0">
                        <c:v>2010-11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Visits'!$G$4:$G$15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1625</c:v>
                      </c:pt>
                      <c:pt idx="1">
                        <c:v>12826</c:v>
                      </c:pt>
                      <c:pt idx="2">
                        <c:v>20658</c:v>
                      </c:pt>
                      <c:pt idx="3">
                        <c:v>23174</c:v>
                      </c:pt>
                      <c:pt idx="4">
                        <c:v>21518</c:v>
                      </c:pt>
                      <c:pt idx="5">
                        <c:v>11684</c:v>
                      </c:pt>
                      <c:pt idx="6">
                        <c:v>12408</c:v>
                      </c:pt>
                      <c:pt idx="7">
                        <c:v>20442</c:v>
                      </c:pt>
                      <c:pt idx="8">
                        <c:v>20179</c:v>
                      </c:pt>
                      <c:pt idx="9">
                        <c:v>25292</c:v>
                      </c:pt>
                      <c:pt idx="10">
                        <c:v>10211</c:v>
                      </c:pt>
                      <c:pt idx="11">
                        <c:v>4795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DB4A-4115-B488-8317E2B38D6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Visits'!$H$3</c15:sqref>
                        </c15:formulaRef>
                      </c:ext>
                    </c:extLst>
                    <c:strCache>
                      <c:ptCount val="1"/>
                      <c:pt idx="0">
                        <c:v>2011-12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Visits'!$H$4:$H$15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1718</c:v>
                      </c:pt>
                      <c:pt idx="1">
                        <c:v>10536</c:v>
                      </c:pt>
                      <c:pt idx="2">
                        <c:v>23638</c:v>
                      </c:pt>
                      <c:pt idx="3">
                        <c:v>24452</c:v>
                      </c:pt>
                      <c:pt idx="4">
                        <c:v>23961</c:v>
                      </c:pt>
                      <c:pt idx="5">
                        <c:v>16752</c:v>
                      </c:pt>
                      <c:pt idx="6">
                        <c:v>13299</c:v>
                      </c:pt>
                      <c:pt idx="7">
                        <c:v>25939</c:v>
                      </c:pt>
                      <c:pt idx="8">
                        <c:v>19954</c:v>
                      </c:pt>
                      <c:pt idx="9">
                        <c:v>26737</c:v>
                      </c:pt>
                      <c:pt idx="10">
                        <c:v>12033</c:v>
                      </c:pt>
                      <c:pt idx="11">
                        <c:v>4055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B4A-4115-B488-8317E2B38D66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Visits'!$I$3</c15:sqref>
                        </c15:formulaRef>
                      </c:ext>
                    </c:extLst>
                    <c:strCache>
                      <c:ptCount val="1"/>
                      <c:pt idx="0">
                        <c:v>2012-13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Visits'!$I$4:$I$15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2445</c:v>
                      </c:pt>
                      <c:pt idx="1">
                        <c:v>13422</c:v>
                      </c:pt>
                      <c:pt idx="2">
                        <c:v>26680</c:v>
                      </c:pt>
                      <c:pt idx="3">
                        <c:v>29248</c:v>
                      </c:pt>
                      <c:pt idx="4">
                        <c:v>24303</c:v>
                      </c:pt>
                      <c:pt idx="5">
                        <c:v>17415</c:v>
                      </c:pt>
                      <c:pt idx="6">
                        <c:v>16129</c:v>
                      </c:pt>
                      <c:pt idx="7">
                        <c:v>25554</c:v>
                      </c:pt>
                      <c:pt idx="8">
                        <c:v>18638</c:v>
                      </c:pt>
                      <c:pt idx="9">
                        <c:v>29919</c:v>
                      </c:pt>
                      <c:pt idx="10">
                        <c:v>10547</c:v>
                      </c:pt>
                      <c:pt idx="11">
                        <c:v>4445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B4A-4115-B488-8317E2B38D66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Visits'!$J$3</c15:sqref>
                        </c15:formulaRef>
                      </c:ext>
                    </c:extLst>
                    <c:strCache>
                      <c:ptCount val="1"/>
                      <c:pt idx="0">
                        <c:v>2013-14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Visits'!$J$4:$J$15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2853</c:v>
                      </c:pt>
                      <c:pt idx="1">
                        <c:v>13673</c:v>
                      </c:pt>
                      <c:pt idx="2">
                        <c:v>29591</c:v>
                      </c:pt>
                      <c:pt idx="3">
                        <c:v>30066</c:v>
                      </c:pt>
                      <c:pt idx="4">
                        <c:v>23633</c:v>
                      </c:pt>
                      <c:pt idx="5">
                        <c:v>16531</c:v>
                      </c:pt>
                      <c:pt idx="6">
                        <c:v>16495</c:v>
                      </c:pt>
                      <c:pt idx="7">
                        <c:v>26660</c:v>
                      </c:pt>
                      <c:pt idx="8">
                        <c:v>21683</c:v>
                      </c:pt>
                      <c:pt idx="9">
                        <c:v>32147</c:v>
                      </c:pt>
                      <c:pt idx="10">
                        <c:v>8219</c:v>
                      </c:pt>
                      <c:pt idx="11">
                        <c:v>4361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B4A-4115-B488-8317E2B38D66}"/>
                  </c:ext>
                </c:extLst>
              </c15:ser>
            </c15:filteredLineSeries>
          </c:ext>
        </c:extLst>
      </c:lineChart>
      <c:catAx>
        <c:axId val="44467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680512"/>
        <c:crosses val="autoZero"/>
        <c:auto val="1"/>
        <c:lblAlgn val="ctr"/>
        <c:lblOffset val="100"/>
        <c:noMultiLvlLbl val="0"/>
      </c:catAx>
      <c:valAx>
        <c:axId val="44468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67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Visits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'Library Visits'!$B$42:$O$42</c:f>
              <c:strCache>
                <c:ptCount val="14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</c:strCache>
            </c:strRef>
          </c:cat>
          <c:val>
            <c:numRef>
              <c:f>'Library Visits'!$B$43:$O$43</c:f>
              <c:numCache>
                <c:formatCode>General</c:formatCode>
                <c:ptCount val="14"/>
                <c:pt idx="0">
                  <c:v>212770</c:v>
                </c:pt>
                <c:pt idx="1">
                  <c:v>209725</c:v>
                </c:pt>
                <c:pt idx="2">
                  <c:v>219750</c:v>
                </c:pt>
                <c:pt idx="3">
                  <c:v>203589</c:v>
                </c:pt>
                <c:pt idx="4">
                  <c:v>183186</c:v>
                </c:pt>
                <c:pt idx="5">
                  <c:v>184812</c:v>
                </c:pt>
                <c:pt idx="6">
                  <c:v>203074</c:v>
                </c:pt>
                <c:pt idx="7">
                  <c:v>218745</c:v>
                </c:pt>
                <c:pt idx="8">
                  <c:v>225912</c:v>
                </c:pt>
                <c:pt idx="9">
                  <c:v>228538</c:v>
                </c:pt>
                <c:pt idx="10">
                  <c:v>262865</c:v>
                </c:pt>
                <c:pt idx="11">
                  <c:v>268347</c:v>
                </c:pt>
                <c:pt idx="12">
                  <c:v>254873</c:v>
                </c:pt>
                <c:pt idx="13">
                  <c:v>241853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08-4560-A200-979CC30A9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683312"/>
        <c:axId val="444683872"/>
      </c:lineChart>
      <c:catAx>
        <c:axId val="44468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683872"/>
        <c:crosses val="autoZero"/>
        <c:auto val="1"/>
        <c:lblAlgn val="ctr"/>
        <c:lblOffset val="100"/>
        <c:noMultiLvlLbl val="0"/>
      </c:catAx>
      <c:valAx>
        <c:axId val="44468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68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180975</xdr:rowOff>
    </xdr:from>
    <xdr:to>
      <xdr:col>16</xdr:col>
      <xdr:colOff>19049</xdr:colOff>
      <xdr:row>36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180974</xdr:rowOff>
    </xdr:from>
    <xdr:to>
      <xdr:col>15</xdr:col>
      <xdr:colOff>800099</xdr:colOff>
      <xdr:row>59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workbookViewId="0">
      <selection activeCell="I11" sqref="I11"/>
    </sheetView>
  </sheetViews>
  <sheetFormatPr defaultRowHeight="14.5" x14ac:dyDescent="0.35"/>
  <cols>
    <col min="1" max="1" width="20.1796875" customWidth="1"/>
    <col min="2" max="3" width="8.54296875" customWidth="1"/>
    <col min="4" max="6" width="8.1796875" customWidth="1"/>
    <col min="7" max="7" width="9.54296875" bestFit="1" customWidth="1"/>
  </cols>
  <sheetData>
    <row r="1" spans="1:10" x14ac:dyDescent="0.35">
      <c r="A1" s="1" t="s">
        <v>230</v>
      </c>
      <c r="B1" s="331"/>
      <c r="C1" s="331"/>
      <c r="D1" s="331"/>
      <c r="E1" s="331"/>
      <c r="F1" s="331"/>
      <c r="G1" s="331"/>
    </row>
    <row r="2" spans="1:10" x14ac:dyDescent="0.35">
      <c r="A2" s="9"/>
      <c r="B2" s="19" t="s">
        <v>148</v>
      </c>
      <c r="C2" s="19" t="s">
        <v>149</v>
      </c>
      <c r="D2" s="19" t="s">
        <v>158</v>
      </c>
      <c r="E2" s="19" t="s">
        <v>176</v>
      </c>
      <c r="F2" s="19" t="s">
        <v>201</v>
      </c>
      <c r="G2" s="19" t="s">
        <v>0</v>
      </c>
    </row>
    <row r="3" spans="1:10" x14ac:dyDescent="0.35">
      <c r="A3" s="20" t="s">
        <v>1</v>
      </c>
      <c r="B3" s="3">
        <v>917</v>
      </c>
      <c r="C3" s="3">
        <v>395</v>
      </c>
      <c r="D3" s="3">
        <v>641</v>
      </c>
      <c r="E3" s="3">
        <v>319</v>
      </c>
      <c r="F3" s="3">
        <v>338</v>
      </c>
      <c r="G3" s="21">
        <f>SUM(F3-E3)/E3</f>
        <v>5.9561128526645767E-2</v>
      </c>
    </row>
    <row r="4" spans="1:10" x14ac:dyDescent="0.35">
      <c r="A4" s="20" t="s">
        <v>2</v>
      </c>
      <c r="B4" s="3">
        <v>214</v>
      </c>
      <c r="C4" s="3">
        <v>89</v>
      </c>
      <c r="D4" s="3">
        <v>128</v>
      </c>
      <c r="E4" s="3">
        <v>321</v>
      </c>
      <c r="F4" s="3">
        <v>105</v>
      </c>
      <c r="G4" s="21">
        <f t="shared" ref="G4:G13" si="0">SUM(F4-E4)/E4</f>
        <v>-0.67289719626168221</v>
      </c>
    </row>
    <row r="5" spans="1:10" x14ac:dyDescent="0.35">
      <c r="A5" s="4" t="s">
        <v>3</v>
      </c>
      <c r="B5" s="61">
        <f>SUM(B3:B4)</f>
        <v>1131</v>
      </c>
      <c r="C5" s="61">
        <f>SUM(C3:C4)</f>
        <v>484</v>
      </c>
      <c r="D5" s="61">
        <f>SUM(D3:D4)</f>
        <v>769</v>
      </c>
      <c r="E5" s="61">
        <f>SUM(E3:E4)</f>
        <v>640</v>
      </c>
      <c r="F5" s="61">
        <f>SUM(F3:F4)</f>
        <v>443</v>
      </c>
      <c r="G5" s="21">
        <f t="shared" si="0"/>
        <v>-0.30781249999999999</v>
      </c>
    </row>
    <row r="6" spans="1:10" x14ac:dyDescent="0.35">
      <c r="A6" s="5" t="s">
        <v>181</v>
      </c>
      <c r="B6" s="3">
        <v>158</v>
      </c>
      <c r="C6" s="3">
        <v>37</v>
      </c>
      <c r="D6" s="3">
        <v>30</v>
      </c>
      <c r="E6" s="3">
        <v>88</v>
      </c>
      <c r="F6" s="3">
        <v>146</v>
      </c>
      <c r="G6" s="21">
        <f t="shared" si="0"/>
        <v>0.65909090909090906</v>
      </c>
      <c r="H6" s="130"/>
      <c r="I6" s="131"/>
      <c r="J6" s="131"/>
    </row>
    <row r="7" spans="1:10" x14ac:dyDescent="0.35">
      <c r="A7" s="20" t="s">
        <v>182</v>
      </c>
      <c r="B7" s="3">
        <v>20</v>
      </c>
      <c r="C7" s="3">
        <v>1</v>
      </c>
      <c r="D7" s="3">
        <v>6</v>
      </c>
      <c r="E7" s="3">
        <v>19</v>
      </c>
      <c r="F7" s="3">
        <v>26</v>
      </c>
      <c r="G7" s="21">
        <f t="shared" si="0"/>
        <v>0.36842105263157893</v>
      </c>
    </row>
    <row r="8" spans="1:10" x14ac:dyDescent="0.35">
      <c r="A8" s="4" t="s">
        <v>4</v>
      </c>
      <c r="B8" s="61">
        <f>SUM(B6:B7)</f>
        <v>178</v>
      </c>
      <c r="C8" s="61">
        <f>SUM(C6:C7)</f>
        <v>38</v>
      </c>
      <c r="D8" s="61">
        <f>SUM(D6:D7)</f>
        <v>36</v>
      </c>
      <c r="E8" s="61">
        <f>SUM(E6:E7)</f>
        <v>107</v>
      </c>
      <c r="F8" s="61">
        <f>SUM(F6:F7)</f>
        <v>172</v>
      </c>
      <c r="G8" s="21">
        <f t="shared" si="0"/>
        <v>0.60747663551401865</v>
      </c>
    </row>
    <row r="9" spans="1:10" x14ac:dyDescent="0.35">
      <c r="A9" s="5" t="s">
        <v>180</v>
      </c>
      <c r="B9" s="3"/>
      <c r="C9" s="61"/>
      <c r="D9" s="61"/>
      <c r="E9" s="92">
        <v>24</v>
      </c>
      <c r="F9" s="92">
        <v>32</v>
      </c>
      <c r="G9" s="21">
        <f>SUM(F9-E9)/E9</f>
        <v>0.33333333333333331</v>
      </c>
    </row>
    <row r="10" spans="1:10" x14ac:dyDescent="0.35">
      <c r="A10" s="7" t="s">
        <v>5</v>
      </c>
      <c r="B10" s="56">
        <f>B3+B6</f>
        <v>1075</v>
      </c>
      <c r="C10" s="56">
        <f>C3+C6</f>
        <v>432</v>
      </c>
      <c r="D10" s="56">
        <f>SUM(D3,D6)</f>
        <v>671</v>
      </c>
      <c r="E10" s="56">
        <f>SUM(E6,E3)</f>
        <v>407</v>
      </c>
      <c r="F10" s="56">
        <v>484</v>
      </c>
      <c r="G10" s="21">
        <f t="shared" si="0"/>
        <v>0.1891891891891892</v>
      </c>
    </row>
    <row r="11" spans="1:10" x14ac:dyDescent="0.35">
      <c r="A11" s="9" t="s">
        <v>6</v>
      </c>
      <c r="B11" s="56">
        <f>B4+B7</f>
        <v>234</v>
      </c>
      <c r="C11" s="56">
        <f>C4+C7</f>
        <v>90</v>
      </c>
      <c r="D11" s="56">
        <f>SUM(D4,D7)</f>
        <v>134</v>
      </c>
      <c r="E11" s="56">
        <f>SUM(E7,E4)</f>
        <v>340</v>
      </c>
      <c r="F11" s="56">
        <v>131</v>
      </c>
      <c r="G11" s="21">
        <f t="shared" si="0"/>
        <v>-0.61470588235294121</v>
      </c>
    </row>
    <row r="12" spans="1:10" x14ac:dyDescent="0.35">
      <c r="A12" s="9"/>
      <c r="B12" s="56"/>
      <c r="C12" s="56"/>
      <c r="D12" s="56"/>
      <c r="E12" s="56"/>
      <c r="F12" s="56"/>
      <c r="G12" s="21"/>
    </row>
    <row r="13" spans="1:10" x14ac:dyDescent="0.35">
      <c r="A13" s="7" t="s">
        <v>7</v>
      </c>
      <c r="B13" s="56">
        <f>SUM(B10:B11)</f>
        <v>1309</v>
      </c>
      <c r="C13" s="56">
        <f>SUM(C10:C11)</f>
        <v>522</v>
      </c>
      <c r="D13" s="56">
        <f>SUM(D10:D11)</f>
        <v>805</v>
      </c>
      <c r="E13" s="56">
        <f>SUM(E9:E12)</f>
        <v>771</v>
      </c>
      <c r="F13" s="56">
        <f>SUM(F9:F12)</f>
        <v>647</v>
      </c>
      <c r="G13" s="21">
        <f t="shared" si="0"/>
        <v>-0.1608300907911803</v>
      </c>
    </row>
    <row r="15" spans="1:10" x14ac:dyDescent="0.35">
      <c r="A15" s="97" t="s">
        <v>231</v>
      </c>
    </row>
    <row r="16" spans="1:10" x14ac:dyDescent="0.35">
      <c r="A16" s="97" t="s">
        <v>152</v>
      </c>
    </row>
    <row r="18" spans="1:10" x14ac:dyDescent="0.35">
      <c r="A18" s="132" t="s">
        <v>198</v>
      </c>
      <c r="B18" s="133" t="s">
        <v>176</v>
      </c>
      <c r="C18" s="136" t="s">
        <v>201</v>
      </c>
    </row>
    <row r="19" spans="1:10" x14ac:dyDescent="0.35">
      <c r="A19" s="134" t="s">
        <v>199</v>
      </c>
      <c r="B19" s="134">
        <v>32</v>
      </c>
      <c r="C19" s="135">
        <v>30</v>
      </c>
    </row>
    <row r="20" spans="1:10" x14ac:dyDescent="0.35">
      <c r="A20" s="137" t="s">
        <v>200</v>
      </c>
      <c r="B20" s="138">
        <v>24</v>
      </c>
      <c r="C20" s="140">
        <v>35</v>
      </c>
      <c r="D20" s="145"/>
      <c r="E20" s="145"/>
      <c r="F20" s="145"/>
      <c r="G20" s="145"/>
      <c r="H20" s="142"/>
      <c r="I20" s="142"/>
      <c r="J20" s="68"/>
    </row>
    <row r="21" spans="1:10" x14ac:dyDescent="0.35">
      <c r="A21" s="178" t="s">
        <v>41</v>
      </c>
      <c r="B21" s="139">
        <f>SUM(B19:B20)</f>
        <v>56</v>
      </c>
      <c r="C21" s="141">
        <v>65</v>
      </c>
      <c r="D21" s="142"/>
      <c r="E21" s="142"/>
      <c r="F21" s="142"/>
      <c r="G21" s="142"/>
      <c r="H21" s="142"/>
      <c r="I21" s="142"/>
      <c r="J21" s="68"/>
    </row>
    <row r="22" spans="1:10" ht="15" thickBot="1" x14ac:dyDescent="0.4">
      <c r="A22" s="146"/>
      <c r="B22" s="147"/>
      <c r="C22" s="148"/>
      <c r="D22" s="149"/>
      <c r="E22" s="149"/>
      <c r="F22" s="149"/>
      <c r="G22" s="149"/>
      <c r="H22" s="142"/>
      <c r="I22" s="142"/>
      <c r="J22" s="68"/>
    </row>
    <row r="23" spans="1:10" ht="15" thickBot="1" x14ac:dyDescent="0.4">
      <c r="A23" s="150"/>
      <c r="B23" s="150"/>
      <c r="C23" s="151"/>
      <c r="D23" s="149"/>
      <c r="E23" s="149"/>
      <c r="F23" s="149"/>
      <c r="G23" s="149"/>
      <c r="H23" s="143"/>
      <c r="I23" s="142"/>
      <c r="J23" s="68"/>
    </row>
    <row r="24" spans="1:10" ht="15" thickBot="1" x14ac:dyDescent="0.4">
      <c r="A24" s="150"/>
      <c r="B24" s="150"/>
      <c r="C24" s="151"/>
      <c r="D24" s="149"/>
      <c r="E24" s="149"/>
      <c r="F24" s="149"/>
      <c r="G24" s="149"/>
      <c r="H24" s="143"/>
      <c r="I24" s="142"/>
      <c r="J24" s="68"/>
    </row>
    <row r="25" spans="1:10" ht="15" thickBot="1" x14ac:dyDescent="0.4">
      <c r="A25" s="150"/>
      <c r="B25" s="150"/>
      <c r="C25" s="152"/>
      <c r="D25" s="147"/>
      <c r="E25" s="147"/>
      <c r="F25" s="147"/>
      <c r="G25" s="147"/>
      <c r="H25" s="68"/>
      <c r="I25" s="144"/>
      <c r="J25" s="68"/>
    </row>
    <row r="26" spans="1:10" ht="15" thickBot="1" x14ac:dyDescent="0.4">
      <c r="A26" s="150"/>
      <c r="B26" s="150"/>
      <c r="C26" s="152"/>
      <c r="D26" s="153"/>
      <c r="E26" s="153"/>
      <c r="F26" s="153"/>
      <c r="G26" s="153"/>
      <c r="H26" s="68"/>
      <c r="I26" s="68"/>
      <c r="J26" s="68"/>
    </row>
    <row r="27" spans="1:10" ht="15" thickBot="1" x14ac:dyDescent="0.4">
      <c r="A27" s="150"/>
      <c r="B27" s="150"/>
      <c r="C27" s="152"/>
      <c r="D27" s="153"/>
      <c r="E27" s="153"/>
      <c r="F27" s="153"/>
      <c r="G27" s="153"/>
      <c r="H27" s="68"/>
      <c r="I27" s="68"/>
      <c r="J27" s="68"/>
    </row>
    <row r="28" spans="1:10" x14ac:dyDescent="0.35">
      <c r="A28" s="150"/>
      <c r="B28" s="150"/>
      <c r="C28" s="150"/>
      <c r="D28" s="150"/>
      <c r="E28" s="150"/>
      <c r="F28" s="150"/>
      <c r="G28" s="150"/>
      <c r="H28" s="68"/>
      <c r="I28" s="68"/>
      <c r="J28" s="68"/>
    </row>
    <row r="29" spans="1:10" x14ac:dyDescent="0.35">
      <c r="A29" s="150"/>
      <c r="B29" s="150"/>
      <c r="C29" s="150"/>
      <c r="D29" s="150"/>
      <c r="E29" s="150"/>
      <c r="F29" s="150"/>
      <c r="G29" s="150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workbookViewId="0">
      <selection activeCell="A26" sqref="A26"/>
    </sheetView>
  </sheetViews>
  <sheetFormatPr defaultRowHeight="14.5" x14ac:dyDescent="0.35"/>
  <cols>
    <col min="1" max="1" width="18.453125" customWidth="1"/>
    <col min="2" max="2" width="10.453125" bestFit="1" customWidth="1"/>
    <col min="3" max="3" width="11.453125" customWidth="1"/>
    <col min="4" max="4" width="10.54296875" customWidth="1"/>
    <col min="5" max="5" width="10.453125" customWidth="1"/>
    <col min="6" max="6" width="12.81640625" customWidth="1"/>
    <col min="7" max="7" width="9.7265625" customWidth="1"/>
    <col min="8" max="8" width="10.1796875" customWidth="1"/>
    <col min="9" max="9" width="9.1796875" customWidth="1"/>
    <col min="10" max="10" width="10.1796875" customWidth="1"/>
    <col min="11" max="11" width="8.7265625" customWidth="1"/>
  </cols>
  <sheetData>
    <row r="1" spans="1:11" x14ac:dyDescent="0.35">
      <c r="A1" s="332" t="s">
        <v>232</v>
      </c>
      <c r="B1" s="333"/>
      <c r="C1" s="333"/>
      <c r="D1" s="333"/>
      <c r="E1" s="333"/>
      <c r="F1" s="334"/>
      <c r="G1" s="62"/>
      <c r="H1" s="62"/>
      <c r="I1" s="62"/>
      <c r="J1" s="62"/>
    </row>
    <row r="2" spans="1:11" s="67" customFormat="1" x14ac:dyDescent="0.35">
      <c r="A2" s="317" t="s">
        <v>59</v>
      </c>
      <c r="B2" s="12" t="s">
        <v>14</v>
      </c>
      <c r="C2" s="12" t="s">
        <v>31</v>
      </c>
      <c r="D2" s="12" t="s">
        <v>177</v>
      </c>
      <c r="E2" s="39" t="s">
        <v>178</v>
      </c>
      <c r="F2" s="39" t="s">
        <v>148</v>
      </c>
      <c r="G2" s="39" t="s">
        <v>149</v>
      </c>
      <c r="H2" s="39" t="s">
        <v>158</v>
      </c>
      <c r="I2" s="39" t="s">
        <v>176</v>
      </c>
      <c r="J2" s="39" t="s">
        <v>201</v>
      </c>
      <c r="K2" s="12" t="s">
        <v>0</v>
      </c>
    </row>
    <row r="3" spans="1:11" x14ac:dyDescent="0.35">
      <c r="A3" s="8" t="s">
        <v>57</v>
      </c>
      <c r="B3" s="49">
        <v>236661</v>
      </c>
      <c r="C3" s="6">
        <v>212746</v>
      </c>
      <c r="D3" s="6">
        <v>237798</v>
      </c>
      <c r="E3" s="16">
        <v>250709</v>
      </c>
      <c r="F3" s="3">
        <v>155902</v>
      </c>
      <c r="G3" s="3">
        <v>72940</v>
      </c>
      <c r="H3" s="3">
        <v>150000</v>
      </c>
      <c r="I3" s="3">
        <v>82371</v>
      </c>
      <c r="J3" s="3">
        <v>65561</v>
      </c>
      <c r="K3" s="13">
        <f>(J3-I3)/J3</f>
        <v>-0.25640243437409438</v>
      </c>
    </row>
    <row r="4" spans="1:11" x14ac:dyDescent="0.35">
      <c r="A4" s="8" t="s">
        <v>56</v>
      </c>
      <c r="B4" s="49">
        <v>71513</v>
      </c>
      <c r="C4" s="6">
        <v>116837</v>
      </c>
      <c r="D4" s="6">
        <v>97318</v>
      </c>
      <c r="E4" s="16">
        <v>137266</v>
      </c>
      <c r="F4" s="3">
        <v>86707</v>
      </c>
      <c r="G4" s="3">
        <v>23179</v>
      </c>
      <c r="H4" s="78">
        <v>23205</v>
      </c>
      <c r="I4" s="78">
        <v>27856</v>
      </c>
      <c r="J4" s="78">
        <v>19696</v>
      </c>
      <c r="K4" s="13">
        <f t="shared" ref="K4:K5" si="0">(J4-I4)/J4</f>
        <v>-0.41429731925264013</v>
      </c>
    </row>
    <row r="5" spans="1:11" x14ac:dyDescent="0.35">
      <c r="A5" s="8" t="s">
        <v>55</v>
      </c>
      <c r="B5" s="49">
        <v>438401</v>
      </c>
      <c r="C5" s="6">
        <v>397817</v>
      </c>
      <c r="D5" s="6">
        <v>416618</v>
      </c>
      <c r="E5" s="16">
        <v>421037</v>
      </c>
      <c r="F5" s="3">
        <v>276253</v>
      </c>
      <c r="G5" s="79" t="s">
        <v>145</v>
      </c>
      <c r="H5" s="78">
        <v>457000</v>
      </c>
      <c r="I5" s="78">
        <v>254165</v>
      </c>
      <c r="J5" s="78">
        <v>162052</v>
      </c>
      <c r="K5" s="13">
        <f t="shared" si="0"/>
        <v>-0.56841631081381283</v>
      </c>
    </row>
    <row r="6" spans="1:11" x14ac:dyDescent="0.35">
      <c r="A6" s="8" t="s">
        <v>54</v>
      </c>
      <c r="B6" s="49">
        <v>1.85</v>
      </c>
      <c r="C6" s="6">
        <v>1.89</v>
      </c>
      <c r="D6" s="6">
        <v>1.75</v>
      </c>
      <c r="E6" s="16">
        <v>1.7</v>
      </c>
      <c r="F6" s="3">
        <v>1.77</v>
      </c>
      <c r="G6" s="79" t="s">
        <v>145</v>
      </c>
      <c r="H6" s="79" t="s">
        <v>145</v>
      </c>
      <c r="I6" s="79" t="s">
        <v>145</v>
      </c>
      <c r="J6" s="79">
        <v>2.4700000000000002</v>
      </c>
      <c r="K6" s="80" t="s">
        <v>145</v>
      </c>
    </row>
    <row r="7" spans="1:11" x14ac:dyDescent="0.35">
      <c r="A7" s="15"/>
      <c r="B7" s="15"/>
      <c r="C7" s="15"/>
      <c r="D7" s="15"/>
      <c r="E7" s="15"/>
      <c r="F7" s="15"/>
      <c r="G7" s="15"/>
      <c r="H7" s="15"/>
      <c r="I7" s="15"/>
      <c r="J7" s="15"/>
      <c r="K7" s="66"/>
    </row>
    <row r="8" spans="1:11" x14ac:dyDescent="0.3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1" s="320" customFormat="1" ht="26" x14ac:dyDescent="0.35">
      <c r="A9" s="321" t="s">
        <v>59</v>
      </c>
      <c r="B9" s="318" t="s">
        <v>8</v>
      </c>
      <c r="C9" s="318" t="s">
        <v>57</v>
      </c>
      <c r="D9" s="318" t="s">
        <v>56</v>
      </c>
      <c r="E9" s="318" t="s">
        <v>55</v>
      </c>
      <c r="F9" s="318" t="s">
        <v>60</v>
      </c>
      <c r="G9" s="319"/>
      <c r="H9" s="319"/>
      <c r="I9" s="319"/>
      <c r="J9" s="319"/>
    </row>
    <row r="10" spans="1:11" x14ac:dyDescent="0.35">
      <c r="A10" s="15"/>
      <c r="B10" s="8" t="s">
        <v>18</v>
      </c>
      <c r="C10" s="22">
        <v>2749</v>
      </c>
      <c r="D10" s="22">
        <v>772</v>
      </c>
      <c r="E10" s="22">
        <v>9523</v>
      </c>
      <c r="F10" s="22">
        <v>3.46</v>
      </c>
      <c r="G10" s="63"/>
      <c r="H10" s="77" t="s">
        <v>194</v>
      </c>
      <c r="I10" s="63"/>
      <c r="J10" s="63"/>
      <c r="K10" s="77"/>
    </row>
    <row r="11" spans="1:11" x14ac:dyDescent="0.35">
      <c r="A11" s="15"/>
      <c r="B11" s="8" t="s">
        <v>19</v>
      </c>
      <c r="C11" s="22">
        <v>5013</v>
      </c>
      <c r="D11" s="22">
        <v>1994</v>
      </c>
      <c r="E11" s="22">
        <v>18043</v>
      </c>
      <c r="F11" s="22">
        <v>3.6</v>
      </c>
      <c r="G11" s="63"/>
      <c r="H11" s="77" t="s">
        <v>195</v>
      </c>
      <c r="I11" s="63"/>
      <c r="J11" s="63"/>
      <c r="K11" s="77"/>
    </row>
    <row r="12" spans="1:11" x14ac:dyDescent="0.35">
      <c r="A12" s="15"/>
      <c r="B12" s="8" t="s">
        <v>20</v>
      </c>
      <c r="C12" s="22">
        <v>7085</v>
      </c>
      <c r="D12" s="22">
        <v>2344</v>
      </c>
      <c r="E12" s="22">
        <v>20474</v>
      </c>
      <c r="F12" s="22">
        <v>2.89</v>
      </c>
      <c r="H12" s="77" t="s">
        <v>196</v>
      </c>
      <c r="I12" s="63"/>
      <c r="J12" s="63"/>
      <c r="K12" s="77"/>
    </row>
    <row r="13" spans="1:11" x14ac:dyDescent="0.35">
      <c r="A13" s="15"/>
      <c r="B13" s="8" t="s">
        <v>21</v>
      </c>
      <c r="C13" s="22">
        <v>7286</v>
      </c>
      <c r="D13" s="22">
        <v>2030</v>
      </c>
      <c r="E13" s="22">
        <v>20822</v>
      </c>
      <c r="F13" s="22">
        <v>2.86</v>
      </c>
      <c r="H13" s="77" t="s">
        <v>197</v>
      </c>
      <c r="I13" s="63"/>
      <c r="J13" s="63"/>
      <c r="K13" s="77"/>
    </row>
    <row r="14" spans="1:11" x14ac:dyDescent="0.35">
      <c r="A14" s="15"/>
      <c r="B14" s="8" t="s">
        <v>22</v>
      </c>
      <c r="C14" s="22">
        <v>6507</v>
      </c>
      <c r="D14" s="22">
        <v>1831</v>
      </c>
      <c r="E14" s="22">
        <v>18455</v>
      </c>
      <c r="F14" s="22">
        <v>2.84</v>
      </c>
      <c r="I14" s="63"/>
      <c r="J14" s="63"/>
      <c r="K14" s="77"/>
    </row>
    <row r="15" spans="1:11" x14ac:dyDescent="0.35">
      <c r="A15" s="15"/>
      <c r="B15" s="8" t="s">
        <v>23</v>
      </c>
      <c r="C15" s="22">
        <v>4387</v>
      </c>
      <c r="D15" s="22">
        <v>1361</v>
      </c>
      <c r="E15" s="22">
        <v>12704</v>
      </c>
      <c r="F15" s="22">
        <v>2.9</v>
      </c>
      <c r="H15" s="157"/>
      <c r="I15" s="63"/>
      <c r="J15" s="63"/>
      <c r="K15" s="77"/>
    </row>
    <row r="16" spans="1:11" x14ac:dyDescent="0.35">
      <c r="A16" s="15"/>
      <c r="B16" s="8" t="s">
        <v>24</v>
      </c>
      <c r="C16" s="22">
        <v>5836</v>
      </c>
      <c r="D16" s="22">
        <v>1931</v>
      </c>
      <c r="E16" s="22">
        <v>18161</v>
      </c>
      <c r="F16" s="22">
        <v>3.11</v>
      </c>
      <c r="G16" s="63"/>
      <c r="H16" s="157"/>
      <c r="I16" s="63"/>
      <c r="J16" s="63"/>
      <c r="K16" s="77"/>
    </row>
    <row r="17" spans="1:11" x14ac:dyDescent="0.35">
      <c r="A17" s="15"/>
      <c r="B17" s="8" t="s">
        <v>25</v>
      </c>
      <c r="C17" s="22">
        <v>6773</v>
      </c>
      <c r="D17" s="28">
        <v>1828</v>
      </c>
      <c r="E17" s="22">
        <v>14723</v>
      </c>
      <c r="F17" s="22">
        <v>2.17</v>
      </c>
      <c r="G17" s="63"/>
      <c r="H17" s="157"/>
      <c r="I17" s="63"/>
      <c r="J17" s="63"/>
      <c r="K17" s="77"/>
    </row>
    <row r="18" spans="1:11" x14ac:dyDescent="0.35">
      <c r="A18" s="15"/>
      <c r="B18" s="8" t="s">
        <v>61</v>
      </c>
      <c r="C18" s="22">
        <v>6203</v>
      </c>
      <c r="D18" s="22">
        <v>1759</v>
      </c>
      <c r="E18" s="22">
        <v>8734</v>
      </c>
      <c r="F18" s="22">
        <v>1.41</v>
      </c>
      <c r="G18" s="63"/>
      <c r="H18" s="157"/>
      <c r="I18" s="63"/>
      <c r="J18" s="63"/>
    </row>
    <row r="19" spans="1:11" x14ac:dyDescent="0.35">
      <c r="A19" s="15"/>
      <c r="B19" s="8" t="s">
        <v>27</v>
      </c>
      <c r="C19" s="22">
        <v>7165</v>
      </c>
      <c r="D19" s="22">
        <v>1949</v>
      </c>
      <c r="E19" s="22">
        <v>10312</v>
      </c>
      <c r="F19" s="22">
        <v>1.44</v>
      </c>
      <c r="G19" s="63"/>
      <c r="H19" s="157"/>
      <c r="I19" s="63"/>
      <c r="J19" s="63"/>
    </row>
    <row r="20" spans="1:11" x14ac:dyDescent="0.35">
      <c r="A20" s="15"/>
      <c r="B20" s="8" t="s">
        <v>28</v>
      </c>
      <c r="C20" s="22">
        <v>3740</v>
      </c>
      <c r="D20" s="22">
        <v>1050</v>
      </c>
      <c r="E20" s="22">
        <v>5724</v>
      </c>
      <c r="F20" s="22">
        <v>1.53</v>
      </c>
      <c r="G20" s="63"/>
      <c r="H20" s="157"/>
      <c r="I20" s="63"/>
      <c r="J20" s="63"/>
    </row>
    <row r="21" spans="1:11" x14ac:dyDescent="0.35">
      <c r="A21" s="15"/>
      <c r="B21" s="8" t="s">
        <v>29</v>
      </c>
      <c r="C21" s="22">
        <v>2817</v>
      </c>
      <c r="D21" s="22">
        <v>847</v>
      </c>
      <c r="E21" s="22">
        <v>4377</v>
      </c>
      <c r="F21" s="22">
        <v>1.55</v>
      </c>
      <c r="G21" s="63"/>
      <c r="H21" s="157"/>
      <c r="I21" s="63"/>
      <c r="J21" s="63"/>
    </row>
    <row r="22" spans="1:11" x14ac:dyDescent="0.35">
      <c r="A22" s="15"/>
      <c r="B22" s="8" t="s">
        <v>30</v>
      </c>
      <c r="C22" s="23">
        <v>65561</v>
      </c>
      <c r="D22" s="25">
        <v>19696</v>
      </c>
      <c r="E22" s="22">
        <v>162052</v>
      </c>
      <c r="F22" s="22" t="s">
        <v>219</v>
      </c>
      <c r="G22" s="64"/>
      <c r="H22" s="157"/>
      <c r="I22" s="64"/>
      <c r="J22" s="64"/>
    </row>
    <row r="23" spans="1:11" x14ac:dyDescent="0.3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1" x14ac:dyDescent="0.3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1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1" s="320" customFormat="1" ht="26" x14ac:dyDescent="0.35">
      <c r="A26" s="158" t="s">
        <v>62</v>
      </c>
      <c r="B26" s="318" t="s">
        <v>8</v>
      </c>
      <c r="C26" s="318" t="s">
        <v>57</v>
      </c>
      <c r="D26" s="318" t="s">
        <v>56</v>
      </c>
      <c r="E26" s="318" t="s">
        <v>55</v>
      </c>
      <c r="F26" s="318" t="s">
        <v>60</v>
      </c>
      <c r="G26" s="319"/>
      <c r="H26" s="319"/>
      <c r="I26" s="319"/>
      <c r="J26" s="319"/>
    </row>
    <row r="27" spans="1:11" x14ac:dyDescent="0.35">
      <c r="A27" s="24"/>
      <c r="B27" s="8" t="s">
        <v>18</v>
      </c>
      <c r="C27" s="22">
        <v>906</v>
      </c>
      <c r="D27" s="22">
        <v>694</v>
      </c>
      <c r="E27" s="22">
        <v>6471</v>
      </c>
      <c r="F27" s="22">
        <v>7.14</v>
      </c>
      <c r="G27" s="63"/>
      <c r="H27" s="63"/>
      <c r="I27" s="63"/>
      <c r="J27" s="63"/>
    </row>
    <row r="28" spans="1:11" x14ac:dyDescent="0.35">
      <c r="A28" s="24"/>
      <c r="B28" s="8" t="s">
        <v>19</v>
      </c>
      <c r="C28" s="22">
        <v>1195</v>
      </c>
      <c r="D28" s="22">
        <v>817</v>
      </c>
      <c r="E28" s="22">
        <v>13356</v>
      </c>
      <c r="F28" s="22">
        <v>11.18</v>
      </c>
      <c r="G28" s="63"/>
      <c r="H28" s="63"/>
      <c r="I28" s="63"/>
      <c r="J28" s="63"/>
    </row>
    <row r="29" spans="1:11" x14ac:dyDescent="0.35">
      <c r="A29" s="24"/>
      <c r="B29" s="8" t="s">
        <v>20</v>
      </c>
      <c r="C29" s="22">
        <v>901</v>
      </c>
      <c r="D29" s="22">
        <v>594</v>
      </c>
      <c r="E29" s="22">
        <v>10866</v>
      </c>
      <c r="F29" s="22">
        <v>12.06</v>
      </c>
      <c r="G29" s="63"/>
      <c r="H29" s="63"/>
      <c r="I29" s="63"/>
      <c r="J29" s="63"/>
    </row>
    <row r="30" spans="1:11" x14ac:dyDescent="0.35">
      <c r="A30" s="24"/>
      <c r="B30" s="8" t="s">
        <v>21</v>
      </c>
      <c r="C30" s="22">
        <v>831</v>
      </c>
      <c r="D30" s="22">
        <v>537</v>
      </c>
      <c r="E30" s="22">
        <v>14039</v>
      </c>
      <c r="F30" s="22">
        <v>16.89</v>
      </c>
      <c r="G30" s="63"/>
      <c r="H30" s="63"/>
      <c r="I30" s="63"/>
      <c r="J30" s="63"/>
    </row>
    <row r="31" spans="1:11" x14ac:dyDescent="0.35">
      <c r="A31" s="24"/>
      <c r="B31" s="8" t="s">
        <v>22</v>
      </c>
      <c r="C31" s="22">
        <v>841</v>
      </c>
      <c r="D31" s="22">
        <v>542</v>
      </c>
      <c r="E31" s="22">
        <v>12649</v>
      </c>
      <c r="F31" s="22">
        <v>15.04</v>
      </c>
      <c r="G31" s="63"/>
      <c r="H31" s="63"/>
      <c r="I31" s="63"/>
      <c r="J31" s="63"/>
    </row>
    <row r="32" spans="1:11" x14ac:dyDescent="0.35">
      <c r="A32" s="24"/>
      <c r="B32" s="8" t="s">
        <v>23</v>
      </c>
      <c r="C32" s="22">
        <v>627</v>
      </c>
      <c r="D32" s="22">
        <v>461</v>
      </c>
      <c r="E32" s="22">
        <v>9930</v>
      </c>
      <c r="F32" s="22">
        <v>15.84</v>
      </c>
      <c r="G32" s="63"/>
      <c r="H32" s="63"/>
      <c r="I32" s="63"/>
      <c r="J32" s="63"/>
    </row>
    <row r="33" spans="1:10" x14ac:dyDescent="0.35">
      <c r="A33" s="24"/>
      <c r="B33" s="8" t="s">
        <v>24</v>
      </c>
      <c r="C33" s="22">
        <v>716</v>
      </c>
      <c r="D33" s="22">
        <v>458</v>
      </c>
      <c r="E33" s="22">
        <v>13574</v>
      </c>
      <c r="F33" s="22">
        <v>18.96</v>
      </c>
      <c r="G33" s="63"/>
      <c r="H33" s="63"/>
      <c r="I33" s="63"/>
      <c r="J33" s="63"/>
    </row>
    <row r="34" spans="1:10" x14ac:dyDescent="0.35">
      <c r="A34" s="24"/>
      <c r="B34" s="8" t="s">
        <v>25</v>
      </c>
      <c r="C34" s="22">
        <v>718</v>
      </c>
      <c r="D34" s="22">
        <v>489</v>
      </c>
      <c r="E34" s="22">
        <v>10391</v>
      </c>
      <c r="F34" s="22">
        <v>14.47</v>
      </c>
      <c r="G34" s="63"/>
      <c r="H34" s="63"/>
      <c r="I34" s="63"/>
      <c r="J34" s="63"/>
    </row>
    <row r="35" spans="1:10" x14ac:dyDescent="0.35">
      <c r="A35" s="24"/>
      <c r="B35" s="8" t="s">
        <v>61</v>
      </c>
      <c r="C35" s="22">
        <v>683</v>
      </c>
      <c r="D35" s="22">
        <v>428</v>
      </c>
      <c r="E35" s="22">
        <v>10752</v>
      </c>
      <c r="F35" s="22">
        <v>15.74</v>
      </c>
      <c r="G35" s="63"/>
      <c r="H35" s="63"/>
      <c r="I35" s="63"/>
      <c r="J35" s="63"/>
    </row>
    <row r="36" spans="1:10" x14ac:dyDescent="0.35">
      <c r="A36" s="24"/>
      <c r="B36" s="8" t="s">
        <v>27</v>
      </c>
      <c r="C36" s="22">
        <v>1006</v>
      </c>
      <c r="D36" s="22">
        <v>656</v>
      </c>
      <c r="E36" s="22">
        <v>12313</v>
      </c>
      <c r="F36" s="22">
        <v>12.24</v>
      </c>
      <c r="G36" s="63"/>
      <c r="H36" s="63"/>
      <c r="I36" s="63"/>
      <c r="J36" s="63"/>
    </row>
    <row r="37" spans="1:10" x14ac:dyDescent="0.35">
      <c r="A37" s="24"/>
      <c r="B37" s="8" t="s">
        <v>28</v>
      </c>
      <c r="C37" s="22">
        <v>800</v>
      </c>
      <c r="D37" s="22">
        <v>479</v>
      </c>
      <c r="E37" s="22">
        <v>14593</v>
      </c>
      <c r="F37" s="22">
        <v>18.239999999999998</v>
      </c>
      <c r="G37" s="63"/>
      <c r="H37" s="63"/>
      <c r="I37" s="63"/>
      <c r="J37" s="63"/>
    </row>
    <row r="38" spans="1:10" x14ac:dyDescent="0.35">
      <c r="A38" s="24"/>
      <c r="B38" s="8" t="s">
        <v>29</v>
      </c>
      <c r="C38" s="22">
        <v>705</v>
      </c>
      <c r="D38" s="22">
        <v>438</v>
      </c>
      <c r="E38" s="22">
        <v>13504</v>
      </c>
      <c r="F38" s="22">
        <v>19.149999999999999</v>
      </c>
      <c r="G38" s="63"/>
      <c r="H38" s="63"/>
      <c r="I38" s="63"/>
      <c r="J38" s="63"/>
    </row>
    <row r="39" spans="1:10" x14ac:dyDescent="0.35">
      <c r="A39" s="24"/>
      <c r="B39" s="8" t="s">
        <v>30</v>
      </c>
      <c r="C39" s="23">
        <v>9929</v>
      </c>
      <c r="D39" s="23">
        <v>6593</v>
      </c>
      <c r="E39" s="23">
        <v>142438</v>
      </c>
      <c r="F39" s="23" t="s">
        <v>218</v>
      </c>
      <c r="G39" s="64"/>
      <c r="H39" s="64"/>
      <c r="I39" s="64"/>
      <c r="J39" s="64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3"/>
  <sheetViews>
    <sheetView topLeftCell="A40" workbookViewId="0">
      <selection activeCell="H65" sqref="H65"/>
    </sheetView>
  </sheetViews>
  <sheetFormatPr defaultRowHeight="14.5" x14ac:dyDescent="0.35"/>
  <cols>
    <col min="1" max="1" width="9.81640625" bestFit="1" customWidth="1"/>
    <col min="2" max="7" width="7.54296875" bestFit="1" customWidth="1"/>
    <col min="8" max="8" width="7.81640625" customWidth="1"/>
    <col min="9" max="9" width="8.54296875" customWidth="1"/>
    <col min="10" max="10" width="8.26953125" customWidth="1"/>
    <col min="11" max="11" width="8.453125" customWidth="1"/>
    <col min="12" max="12" width="7.81640625" customWidth="1"/>
    <col min="13" max="13" width="8.26953125" customWidth="1"/>
    <col min="14" max="14" width="8.453125" customWidth="1"/>
    <col min="15" max="15" width="7.81640625" customWidth="1"/>
    <col min="16" max="16" width="9.1796875" bestFit="1" customWidth="1"/>
  </cols>
  <sheetData>
    <row r="1" spans="1:17" x14ac:dyDescent="0.35">
      <c r="A1" s="335" t="s">
        <v>212</v>
      </c>
      <c r="B1" s="335"/>
      <c r="C1" s="336"/>
      <c r="D1" s="336"/>
      <c r="E1" s="336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7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7" s="67" customFormat="1" x14ac:dyDescent="0.35">
      <c r="A3" s="316" t="s">
        <v>8</v>
      </c>
      <c r="B3" s="316" t="s">
        <v>9</v>
      </c>
      <c r="C3" s="316" t="s">
        <v>10</v>
      </c>
      <c r="D3" s="316" t="s">
        <v>11</v>
      </c>
      <c r="E3" s="316" t="s">
        <v>12</v>
      </c>
      <c r="F3" s="316" t="s">
        <v>13</v>
      </c>
      <c r="G3" s="316" t="s">
        <v>14</v>
      </c>
      <c r="H3" s="316" t="s">
        <v>31</v>
      </c>
      <c r="I3" s="316" t="s">
        <v>177</v>
      </c>
      <c r="J3" s="316" t="s">
        <v>178</v>
      </c>
      <c r="K3" s="316" t="s">
        <v>148</v>
      </c>
      <c r="L3" s="316" t="s">
        <v>149</v>
      </c>
      <c r="M3" s="316" t="s">
        <v>158</v>
      </c>
      <c r="N3" s="316" t="s">
        <v>176</v>
      </c>
      <c r="O3" s="316" t="s">
        <v>201</v>
      </c>
      <c r="P3" s="316" t="s">
        <v>0</v>
      </c>
    </row>
    <row r="4" spans="1:17" x14ac:dyDescent="0.35">
      <c r="A4" s="16" t="s">
        <v>18</v>
      </c>
      <c r="B4" s="16">
        <v>2505</v>
      </c>
      <c r="C4" s="16">
        <v>2905</v>
      </c>
      <c r="D4" s="16">
        <v>2210</v>
      </c>
      <c r="E4" s="16">
        <v>2640</v>
      </c>
      <c r="F4" s="16">
        <v>2419</v>
      </c>
      <c r="G4" s="16">
        <v>1625</v>
      </c>
      <c r="H4" s="16">
        <v>1718</v>
      </c>
      <c r="I4" s="17">
        <v>2445</v>
      </c>
      <c r="J4" s="17">
        <v>2853</v>
      </c>
      <c r="K4" s="3">
        <v>3427</v>
      </c>
      <c r="L4" s="3">
        <v>3506</v>
      </c>
      <c r="M4" s="3">
        <v>3392</v>
      </c>
      <c r="N4" s="93">
        <v>3653</v>
      </c>
      <c r="O4" s="93">
        <v>2782</v>
      </c>
      <c r="P4" s="65">
        <f t="shared" ref="P4:P15" si="0">(O4-N4)/N4</f>
        <v>-0.23843416370106763</v>
      </c>
      <c r="Q4" t="s">
        <v>214</v>
      </c>
    </row>
    <row r="5" spans="1:17" x14ac:dyDescent="0.35">
      <c r="A5" s="16" t="s">
        <v>19</v>
      </c>
      <c r="B5" s="17">
        <v>10260</v>
      </c>
      <c r="C5" s="16">
        <v>10251</v>
      </c>
      <c r="D5" s="16">
        <v>11353</v>
      </c>
      <c r="E5" s="16">
        <v>9202</v>
      </c>
      <c r="F5" s="16">
        <v>11771</v>
      </c>
      <c r="G5" s="16">
        <v>12826</v>
      </c>
      <c r="H5" s="16">
        <v>10536</v>
      </c>
      <c r="I5" s="17">
        <v>13422</v>
      </c>
      <c r="J5" s="17">
        <v>13673</v>
      </c>
      <c r="K5" s="3">
        <v>13530</v>
      </c>
      <c r="L5" s="3">
        <v>20050</v>
      </c>
      <c r="M5" s="3">
        <v>13096</v>
      </c>
      <c r="N5" s="3">
        <v>13479</v>
      </c>
      <c r="O5" s="3">
        <v>13294</v>
      </c>
      <c r="P5" s="65">
        <f t="shared" si="0"/>
        <v>-1.3725053787372951E-2</v>
      </c>
    </row>
    <row r="6" spans="1:17" x14ac:dyDescent="0.35">
      <c r="A6" s="16" t="s">
        <v>20</v>
      </c>
      <c r="B6" s="17">
        <v>25301</v>
      </c>
      <c r="C6" s="16">
        <v>24307</v>
      </c>
      <c r="D6" s="16">
        <v>25485</v>
      </c>
      <c r="E6" s="16">
        <v>27896</v>
      </c>
      <c r="F6" s="16">
        <v>24857</v>
      </c>
      <c r="G6" s="16">
        <v>20658</v>
      </c>
      <c r="H6" s="16">
        <v>23638</v>
      </c>
      <c r="I6" s="17">
        <v>26680</v>
      </c>
      <c r="J6" s="17">
        <v>29591</v>
      </c>
      <c r="K6" s="3">
        <v>31012</v>
      </c>
      <c r="L6" s="3">
        <v>33538</v>
      </c>
      <c r="M6" s="3">
        <v>36026</v>
      </c>
      <c r="N6" s="3">
        <v>23551</v>
      </c>
      <c r="O6" s="3">
        <v>31557</v>
      </c>
      <c r="P6" s="65">
        <f t="shared" si="0"/>
        <v>0.33994310220372809</v>
      </c>
    </row>
    <row r="7" spans="1:17" x14ac:dyDescent="0.35">
      <c r="A7" s="16" t="s">
        <v>21</v>
      </c>
      <c r="B7" s="17">
        <v>19960</v>
      </c>
      <c r="C7" s="16">
        <v>27243</v>
      </c>
      <c r="D7" s="16">
        <v>25954</v>
      </c>
      <c r="E7" s="16">
        <v>26101</v>
      </c>
      <c r="F7" s="16">
        <v>22262</v>
      </c>
      <c r="G7" s="16">
        <v>23174</v>
      </c>
      <c r="H7" s="16">
        <v>24452</v>
      </c>
      <c r="I7" s="17">
        <v>29248</v>
      </c>
      <c r="J7" s="17">
        <v>30066</v>
      </c>
      <c r="K7" s="3">
        <v>30320</v>
      </c>
      <c r="L7" s="3">
        <v>33791</v>
      </c>
      <c r="M7" s="3">
        <v>29537</v>
      </c>
      <c r="N7" s="3">
        <v>38209</v>
      </c>
      <c r="O7" s="3">
        <v>34902</v>
      </c>
      <c r="P7" s="65">
        <f t="shared" si="0"/>
        <v>-8.6550289198879846E-2</v>
      </c>
    </row>
    <row r="8" spans="1:17" x14ac:dyDescent="0.35">
      <c r="A8" s="16" t="s">
        <v>22</v>
      </c>
      <c r="B8" s="17">
        <v>24788</v>
      </c>
      <c r="C8" s="16">
        <v>24876</v>
      </c>
      <c r="D8" s="16">
        <v>24887</v>
      </c>
      <c r="E8" s="16">
        <v>24788</v>
      </c>
      <c r="F8" s="16">
        <v>21237</v>
      </c>
      <c r="G8" s="16">
        <v>21518</v>
      </c>
      <c r="H8" s="16">
        <v>23961</v>
      </c>
      <c r="I8" s="17">
        <v>24303</v>
      </c>
      <c r="J8" s="17">
        <v>23633</v>
      </c>
      <c r="K8" s="3">
        <v>26556</v>
      </c>
      <c r="L8" s="3">
        <v>30869</v>
      </c>
      <c r="M8" s="3">
        <v>34023</v>
      </c>
      <c r="N8" s="3">
        <v>33287</v>
      </c>
      <c r="O8" s="3">
        <v>30931</v>
      </c>
      <c r="P8" s="65">
        <f t="shared" si="0"/>
        <v>-7.0778381950911767E-2</v>
      </c>
    </row>
    <row r="9" spans="1:17" x14ac:dyDescent="0.35">
      <c r="A9" s="16" t="s">
        <v>23</v>
      </c>
      <c r="B9" s="17">
        <v>18101</v>
      </c>
      <c r="C9" s="16">
        <v>15458</v>
      </c>
      <c r="D9" s="16">
        <v>16128</v>
      </c>
      <c r="E9" s="16">
        <v>13929</v>
      </c>
      <c r="F9" s="16">
        <v>12168</v>
      </c>
      <c r="G9" s="16">
        <v>11684</v>
      </c>
      <c r="H9" s="16">
        <v>16752</v>
      </c>
      <c r="I9" s="17">
        <v>17415</v>
      </c>
      <c r="J9" s="17">
        <v>16531</v>
      </c>
      <c r="K9" s="3">
        <v>15551</v>
      </c>
      <c r="L9" s="3">
        <v>16096</v>
      </c>
      <c r="M9" s="3">
        <v>21512</v>
      </c>
      <c r="N9" s="3">
        <v>25951</v>
      </c>
      <c r="O9" s="3">
        <v>19747</v>
      </c>
      <c r="P9" s="65">
        <f t="shared" si="0"/>
        <v>-0.23906593194867251</v>
      </c>
    </row>
    <row r="10" spans="1:17" x14ac:dyDescent="0.35">
      <c r="A10" s="16" t="s">
        <v>24</v>
      </c>
      <c r="B10" s="17">
        <v>17424</v>
      </c>
      <c r="C10" s="16">
        <v>17183</v>
      </c>
      <c r="D10" s="16">
        <v>13809</v>
      </c>
      <c r="E10" s="16">
        <v>13964</v>
      </c>
      <c r="F10" s="16">
        <v>11816</v>
      </c>
      <c r="G10" s="16">
        <v>12408</v>
      </c>
      <c r="H10" s="16">
        <v>13299</v>
      </c>
      <c r="I10" s="17">
        <v>16129</v>
      </c>
      <c r="J10" s="17">
        <v>16495</v>
      </c>
      <c r="K10" s="3">
        <v>16941</v>
      </c>
      <c r="L10" s="3">
        <v>19271</v>
      </c>
      <c r="M10" s="3">
        <v>16654</v>
      </c>
      <c r="N10" s="3">
        <v>16743</v>
      </c>
      <c r="O10" s="3">
        <v>10612</v>
      </c>
      <c r="P10" s="65">
        <f t="shared" si="0"/>
        <v>-0.36618288239861435</v>
      </c>
      <c r="Q10" t="s">
        <v>213</v>
      </c>
    </row>
    <row r="11" spans="1:17" x14ac:dyDescent="0.35">
      <c r="A11" s="16" t="s">
        <v>25</v>
      </c>
      <c r="B11" s="17">
        <v>23743</v>
      </c>
      <c r="C11" s="16">
        <v>21515</v>
      </c>
      <c r="D11" s="16">
        <v>25725</v>
      </c>
      <c r="E11" s="16">
        <v>22738</v>
      </c>
      <c r="F11" s="16">
        <v>18616</v>
      </c>
      <c r="G11" s="16">
        <v>20442</v>
      </c>
      <c r="H11" s="16">
        <v>25939</v>
      </c>
      <c r="I11" s="17">
        <v>25554</v>
      </c>
      <c r="J11" s="17">
        <v>26660</v>
      </c>
      <c r="K11" s="3">
        <v>25731</v>
      </c>
      <c r="L11" s="3">
        <v>29730</v>
      </c>
      <c r="M11" s="3">
        <v>31949</v>
      </c>
      <c r="N11" s="3">
        <v>28193</v>
      </c>
      <c r="O11" s="3">
        <v>25793</v>
      </c>
      <c r="P11" s="65">
        <f t="shared" si="0"/>
        <v>-8.5127513921895506E-2</v>
      </c>
    </row>
    <row r="12" spans="1:17" x14ac:dyDescent="0.35">
      <c r="A12" s="16" t="s">
        <v>26</v>
      </c>
      <c r="B12" s="17">
        <v>23345</v>
      </c>
      <c r="C12" s="16">
        <v>20035</v>
      </c>
      <c r="D12" s="16">
        <v>21876</v>
      </c>
      <c r="E12" s="16">
        <v>22547</v>
      </c>
      <c r="F12" s="16">
        <v>20869</v>
      </c>
      <c r="G12" s="16">
        <v>20179</v>
      </c>
      <c r="H12" s="16">
        <v>19954</v>
      </c>
      <c r="I12" s="17">
        <v>18638</v>
      </c>
      <c r="J12" s="17">
        <v>21683</v>
      </c>
      <c r="K12" s="3">
        <v>23376</v>
      </c>
      <c r="L12" s="3">
        <v>29158</v>
      </c>
      <c r="M12" s="3">
        <v>27959</v>
      </c>
      <c r="N12" s="3">
        <v>21661</v>
      </c>
      <c r="O12" s="3">
        <v>22209</v>
      </c>
      <c r="P12" s="65">
        <f t="shared" si="0"/>
        <v>2.5298924334056599E-2</v>
      </c>
    </row>
    <row r="13" spans="1:17" x14ac:dyDescent="0.35">
      <c r="A13" s="16" t="s">
        <v>27</v>
      </c>
      <c r="B13" s="17">
        <v>31250</v>
      </c>
      <c r="C13" s="16">
        <v>32020</v>
      </c>
      <c r="D13" s="16">
        <v>34414</v>
      </c>
      <c r="E13" s="16">
        <v>24887</v>
      </c>
      <c r="F13" s="16">
        <v>26264</v>
      </c>
      <c r="G13" s="16">
        <v>25292</v>
      </c>
      <c r="H13" s="16">
        <v>26737</v>
      </c>
      <c r="I13" s="17">
        <v>29919</v>
      </c>
      <c r="J13" s="17">
        <v>32147</v>
      </c>
      <c r="K13" s="3">
        <v>30320</v>
      </c>
      <c r="L13" s="3">
        <v>37159</v>
      </c>
      <c r="M13" s="3">
        <v>32727</v>
      </c>
      <c r="N13" s="3">
        <v>29310</v>
      </c>
      <c r="O13" s="3">
        <v>35279</v>
      </c>
      <c r="P13" s="65">
        <f t="shared" si="0"/>
        <v>0.20365063118389629</v>
      </c>
    </row>
    <row r="14" spans="1:17" x14ac:dyDescent="0.35">
      <c r="A14" s="16" t="s">
        <v>28</v>
      </c>
      <c r="B14" s="17">
        <v>9861</v>
      </c>
      <c r="C14" s="16">
        <v>7094</v>
      </c>
      <c r="D14" s="16">
        <v>12425</v>
      </c>
      <c r="E14" s="17">
        <v>9081</v>
      </c>
      <c r="F14" s="16">
        <v>6706</v>
      </c>
      <c r="G14" s="16">
        <v>10211</v>
      </c>
      <c r="H14" s="16">
        <v>12033</v>
      </c>
      <c r="I14" s="17">
        <v>10547</v>
      </c>
      <c r="J14" s="17">
        <v>8219</v>
      </c>
      <c r="K14" s="3">
        <v>7321</v>
      </c>
      <c r="L14" s="3">
        <v>6424</v>
      </c>
      <c r="M14" s="3">
        <v>17041</v>
      </c>
      <c r="N14" s="3">
        <v>16462</v>
      </c>
      <c r="O14" s="3">
        <v>11203</v>
      </c>
      <c r="P14" s="65">
        <f t="shared" si="0"/>
        <v>-0.31946300571012026</v>
      </c>
    </row>
    <row r="15" spans="1:17" x14ac:dyDescent="0.35">
      <c r="A15" s="16" t="s">
        <v>29</v>
      </c>
      <c r="B15" s="17">
        <v>6232</v>
      </c>
      <c r="C15" s="16">
        <v>6838</v>
      </c>
      <c r="D15" s="16">
        <v>5484</v>
      </c>
      <c r="E15" s="17">
        <v>5816</v>
      </c>
      <c r="F15" s="16">
        <v>4141</v>
      </c>
      <c r="G15" s="16">
        <v>4795</v>
      </c>
      <c r="H15" s="16">
        <v>4055</v>
      </c>
      <c r="I15" s="17">
        <v>4445</v>
      </c>
      <c r="J15" s="17">
        <v>4361</v>
      </c>
      <c r="K15" s="3">
        <v>4453</v>
      </c>
      <c r="L15" s="3">
        <v>3273</v>
      </c>
      <c r="M15" s="3">
        <v>4431</v>
      </c>
      <c r="N15" s="3">
        <v>4374</v>
      </c>
      <c r="O15" s="3">
        <v>3544</v>
      </c>
      <c r="P15" s="65">
        <f t="shared" si="0"/>
        <v>-0.18975765889346136</v>
      </c>
    </row>
    <row r="16" spans="1:17" x14ac:dyDescent="0.35">
      <c r="A16" s="10" t="s">
        <v>30</v>
      </c>
      <c r="B16" s="8">
        <f t="shared" ref="B16:H16" si="1">SUM(B4:B15)</f>
        <v>212770</v>
      </c>
      <c r="C16" s="8">
        <f t="shared" si="1"/>
        <v>209725</v>
      </c>
      <c r="D16" s="8">
        <f t="shared" si="1"/>
        <v>219750</v>
      </c>
      <c r="E16" s="8">
        <f t="shared" si="1"/>
        <v>203589</v>
      </c>
      <c r="F16" s="8">
        <f t="shared" si="1"/>
        <v>183126</v>
      </c>
      <c r="G16" s="8">
        <f t="shared" si="1"/>
        <v>184812</v>
      </c>
      <c r="H16" s="8">
        <f t="shared" si="1"/>
        <v>203074</v>
      </c>
      <c r="I16" s="10">
        <f>SUM(I4:I15)</f>
        <v>218745</v>
      </c>
      <c r="J16" s="10">
        <v>225912</v>
      </c>
      <c r="K16" s="56">
        <f>SUM(K4:K15)</f>
        <v>228538</v>
      </c>
      <c r="L16" s="56">
        <f>SUM(L4:L15)</f>
        <v>262865</v>
      </c>
      <c r="M16" s="56">
        <f>SUM(M4:M15)</f>
        <v>268347</v>
      </c>
      <c r="N16" s="56">
        <f>SUM(N4:N15)</f>
        <v>254873</v>
      </c>
      <c r="O16" s="56">
        <f>SUM(O4:O15)</f>
        <v>241853</v>
      </c>
      <c r="P16" s="65">
        <f>(O16-N16)/N16</f>
        <v>-5.1084265496933769E-2</v>
      </c>
    </row>
    <row r="42" spans="2:15" s="67" customFormat="1" x14ac:dyDescent="0.35">
      <c r="B42" s="322" t="s">
        <v>9</v>
      </c>
      <c r="C42" s="322" t="s">
        <v>10</v>
      </c>
      <c r="D42" s="322" t="s">
        <v>11</v>
      </c>
      <c r="E42" s="322" t="s">
        <v>12</v>
      </c>
      <c r="F42" s="322" t="s">
        <v>13</v>
      </c>
      <c r="G42" s="322" t="s">
        <v>14</v>
      </c>
      <c r="H42" s="322" t="s">
        <v>31</v>
      </c>
      <c r="I42" s="322" t="s">
        <v>177</v>
      </c>
      <c r="J42" s="322" t="s">
        <v>178</v>
      </c>
      <c r="K42" s="322" t="s">
        <v>148</v>
      </c>
      <c r="L42" s="322" t="s">
        <v>149</v>
      </c>
      <c r="M42" s="322" t="s">
        <v>158</v>
      </c>
      <c r="N42" s="322" t="s">
        <v>176</v>
      </c>
      <c r="O42" s="322" t="s">
        <v>201</v>
      </c>
    </row>
    <row r="43" spans="2:15" x14ac:dyDescent="0.35">
      <c r="B43" s="8">
        <v>212770</v>
      </c>
      <c r="C43" s="8">
        <v>209725</v>
      </c>
      <c r="D43" s="8">
        <v>219750</v>
      </c>
      <c r="E43" s="8">
        <v>203589</v>
      </c>
      <c r="F43" s="8">
        <v>183186</v>
      </c>
      <c r="G43" s="8">
        <v>184812</v>
      </c>
      <c r="H43" s="8">
        <v>203074</v>
      </c>
      <c r="I43" s="10">
        <v>218745</v>
      </c>
      <c r="J43" s="10">
        <v>225912</v>
      </c>
      <c r="K43" s="56">
        <v>228538</v>
      </c>
      <c r="L43" s="56">
        <v>262865</v>
      </c>
      <c r="M43" s="56">
        <v>268347</v>
      </c>
      <c r="N43" s="56">
        <v>254873</v>
      </c>
      <c r="O43" s="56">
        <v>241853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05"/>
  <sheetViews>
    <sheetView zoomScale="90" zoomScaleNormal="90" workbookViewId="0">
      <selection activeCell="C29" sqref="C29"/>
    </sheetView>
  </sheetViews>
  <sheetFormatPr defaultColWidth="8.7265625" defaultRowHeight="14" x14ac:dyDescent="0.3"/>
  <cols>
    <col min="1" max="1" width="13.54296875" style="113" customWidth="1"/>
    <col min="2" max="3" width="9.453125" style="113" customWidth="1"/>
    <col min="4" max="11" width="8.7265625" style="113"/>
    <col min="12" max="12" width="8.7265625" style="115"/>
    <col min="13" max="13" width="8.7265625" style="113"/>
    <col min="14" max="14" width="8.7265625" style="115"/>
    <col min="15" max="15" width="9.81640625" style="113" customWidth="1"/>
    <col min="16" max="16384" width="8.7265625" style="113"/>
  </cols>
  <sheetData>
    <row r="1" spans="1:33" x14ac:dyDescent="0.3">
      <c r="A1" s="181" t="s">
        <v>203</v>
      </c>
    </row>
    <row r="2" spans="1:33" s="243" customFormat="1" x14ac:dyDescent="0.3">
      <c r="A2" s="239"/>
      <c r="B2" s="239" t="s">
        <v>215</v>
      </c>
      <c r="C2" s="239" t="s">
        <v>33</v>
      </c>
      <c r="D2" s="239" t="s">
        <v>34</v>
      </c>
      <c r="E2" s="239" t="s">
        <v>35</v>
      </c>
      <c r="F2" s="239" t="s">
        <v>36</v>
      </c>
      <c r="G2" s="239" t="s">
        <v>37</v>
      </c>
      <c r="H2" s="239" t="s">
        <v>38</v>
      </c>
      <c r="I2" s="239" t="s">
        <v>147</v>
      </c>
      <c r="J2" s="239" t="s">
        <v>39</v>
      </c>
      <c r="K2" s="239" t="s">
        <v>40</v>
      </c>
      <c r="L2" s="297" t="s">
        <v>41</v>
      </c>
      <c r="M2" s="298" t="s">
        <v>42</v>
      </c>
      <c r="N2" s="299" t="s">
        <v>41</v>
      </c>
      <c r="O2" s="298" t="s">
        <v>0</v>
      </c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1"/>
      <c r="AD2" s="302"/>
      <c r="AE2" s="303"/>
      <c r="AF2" s="302"/>
      <c r="AG2" s="300"/>
    </row>
    <row r="3" spans="1:33" x14ac:dyDescent="0.3">
      <c r="A3" s="114" t="s">
        <v>175</v>
      </c>
      <c r="B3" s="186">
        <v>15</v>
      </c>
      <c r="C3" s="186">
        <v>70</v>
      </c>
      <c r="D3" s="186"/>
      <c r="E3" s="114"/>
      <c r="F3" s="114"/>
      <c r="G3" s="186">
        <v>18</v>
      </c>
      <c r="H3" s="114"/>
      <c r="I3" s="186"/>
      <c r="J3" s="186">
        <v>2</v>
      </c>
      <c r="K3" s="114"/>
      <c r="L3" s="126">
        <f>SUM(B3:K3)</f>
        <v>105</v>
      </c>
      <c r="M3" s="114">
        <f>12+6</f>
        <v>18</v>
      </c>
      <c r="N3" s="127">
        <f>SUM(L3:M3)</f>
        <v>123</v>
      </c>
      <c r="O3" s="187">
        <f t="shared" ref="O3:O12" si="0">SUM(N3-N19)/N19</f>
        <v>-0.14583333333333334</v>
      </c>
      <c r="Q3" s="123"/>
      <c r="R3" s="123"/>
      <c r="S3" s="188"/>
      <c r="T3" s="188"/>
      <c r="U3" s="188"/>
      <c r="V3" s="123"/>
      <c r="W3" s="123"/>
      <c r="X3" s="188"/>
      <c r="Y3" s="123"/>
      <c r="Z3" s="188"/>
      <c r="AA3" s="188"/>
      <c r="AB3" s="123"/>
      <c r="AC3" s="125"/>
      <c r="AD3" s="123"/>
      <c r="AE3" s="183"/>
      <c r="AF3" s="189"/>
      <c r="AG3" s="123"/>
    </row>
    <row r="4" spans="1:33" x14ac:dyDescent="0.3">
      <c r="A4" s="190" t="s">
        <v>174</v>
      </c>
      <c r="B4" s="186">
        <v>1</v>
      </c>
      <c r="C4" s="186">
        <v>54</v>
      </c>
      <c r="D4" s="186"/>
      <c r="E4" s="114"/>
      <c r="F4" s="114"/>
      <c r="G4" s="186">
        <v>5</v>
      </c>
      <c r="H4" s="114"/>
      <c r="I4" s="186"/>
      <c r="J4" s="186"/>
      <c r="K4" s="114"/>
      <c r="L4" s="126">
        <f>SUM(B4:K4)</f>
        <v>60</v>
      </c>
      <c r="M4" s="114">
        <v>30</v>
      </c>
      <c r="N4" s="127">
        <f t="shared" ref="N4:N7" si="1">SUM(L4:M4)</f>
        <v>90</v>
      </c>
      <c r="O4" s="187">
        <f t="shared" si="0"/>
        <v>-0.31818181818181818</v>
      </c>
      <c r="Q4" s="123"/>
      <c r="R4" s="184"/>
      <c r="S4" s="188"/>
      <c r="T4" s="188"/>
      <c r="U4" s="188"/>
      <c r="V4" s="123"/>
      <c r="W4" s="123"/>
      <c r="X4" s="188"/>
      <c r="Y4" s="123"/>
      <c r="Z4" s="188"/>
      <c r="AA4" s="188"/>
      <c r="AB4" s="123"/>
      <c r="AC4" s="125"/>
      <c r="AD4" s="123"/>
      <c r="AE4" s="183"/>
      <c r="AF4" s="189"/>
      <c r="AG4" s="123"/>
    </row>
    <row r="5" spans="1:33" x14ac:dyDescent="0.3">
      <c r="A5" s="190" t="s">
        <v>45</v>
      </c>
      <c r="B5" s="186"/>
      <c r="C5" s="186">
        <v>24</v>
      </c>
      <c r="D5" s="186"/>
      <c r="E5" s="114"/>
      <c r="F5" s="114"/>
      <c r="G5" s="186"/>
      <c r="H5" s="114"/>
      <c r="I5" s="186"/>
      <c r="J5" s="186"/>
      <c r="K5" s="114"/>
      <c r="L5" s="126">
        <f t="shared" ref="L5:L10" si="2">SUM(B5:K5)</f>
        <v>24</v>
      </c>
      <c r="M5" s="114">
        <v>1</v>
      </c>
      <c r="N5" s="127">
        <f t="shared" si="1"/>
        <v>25</v>
      </c>
      <c r="O5" s="187">
        <f t="shared" si="0"/>
        <v>0.31578947368421051</v>
      </c>
      <c r="Q5" s="123"/>
      <c r="R5" s="184"/>
      <c r="S5" s="188"/>
      <c r="T5" s="188"/>
      <c r="U5" s="188"/>
      <c r="V5" s="123"/>
      <c r="W5" s="123"/>
      <c r="X5" s="188"/>
      <c r="Y5" s="123"/>
      <c r="Z5" s="188"/>
      <c r="AA5" s="188"/>
      <c r="AB5" s="123"/>
      <c r="AC5" s="125"/>
      <c r="AD5" s="123"/>
      <c r="AE5" s="183"/>
      <c r="AF5" s="189"/>
      <c r="AG5" s="123"/>
    </row>
    <row r="6" spans="1:33" x14ac:dyDescent="0.3">
      <c r="A6" s="190" t="s">
        <v>47</v>
      </c>
      <c r="B6" s="186">
        <f>2+157+37</f>
        <v>196</v>
      </c>
      <c r="C6" s="186">
        <f>70+762</f>
        <v>832</v>
      </c>
      <c r="D6" s="186">
        <v>10</v>
      </c>
      <c r="E6" s="114">
        <v>2</v>
      </c>
      <c r="F6" s="114">
        <v>1</v>
      </c>
      <c r="G6" s="186">
        <v>213</v>
      </c>
      <c r="H6" s="114"/>
      <c r="I6" s="186">
        <v>3</v>
      </c>
      <c r="J6" s="186">
        <v>5</v>
      </c>
      <c r="K6" s="114"/>
      <c r="L6" s="126">
        <f t="shared" si="2"/>
        <v>1262</v>
      </c>
      <c r="M6" s="114">
        <v>1380</v>
      </c>
      <c r="N6" s="127">
        <f t="shared" si="1"/>
        <v>2642</v>
      </c>
      <c r="O6" s="187">
        <f t="shared" si="0"/>
        <v>-0.10288624787775891</v>
      </c>
      <c r="Q6" s="123"/>
      <c r="R6" s="184"/>
      <c r="S6" s="188"/>
      <c r="T6" s="188"/>
      <c r="U6" s="188"/>
      <c r="V6" s="123"/>
      <c r="W6" s="123"/>
      <c r="X6" s="188"/>
      <c r="Y6" s="123"/>
      <c r="Z6" s="188"/>
      <c r="AA6" s="188"/>
      <c r="AB6" s="123"/>
      <c r="AC6" s="125"/>
      <c r="AD6" s="123"/>
      <c r="AE6" s="183"/>
      <c r="AF6" s="189"/>
      <c r="AG6" s="123"/>
    </row>
    <row r="7" spans="1:33" x14ac:dyDescent="0.3">
      <c r="A7" s="190" t="s">
        <v>173</v>
      </c>
      <c r="B7" s="186">
        <v>1</v>
      </c>
      <c r="C7" s="186">
        <v>5</v>
      </c>
      <c r="D7" s="186"/>
      <c r="E7" s="114"/>
      <c r="F7" s="114"/>
      <c r="G7" s="186">
        <v>9</v>
      </c>
      <c r="H7" s="114"/>
      <c r="I7" s="186">
        <v>2</v>
      </c>
      <c r="J7" s="186"/>
      <c r="K7" s="114"/>
      <c r="L7" s="126">
        <f t="shared" si="2"/>
        <v>17</v>
      </c>
      <c r="M7" s="114">
        <v>4</v>
      </c>
      <c r="N7" s="127">
        <f t="shared" si="1"/>
        <v>21</v>
      </c>
      <c r="O7" s="187">
        <f t="shared" si="0"/>
        <v>-0.72727272727272729</v>
      </c>
      <c r="Q7" s="123"/>
      <c r="R7" s="184"/>
      <c r="S7" s="188"/>
      <c r="T7" s="188"/>
      <c r="U7" s="188"/>
      <c r="V7" s="123"/>
      <c r="W7" s="123"/>
      <c r="X7" s="188"/>
      <c r="Y7" s="123"/>
      <c r="Z7" s="188"/>
      <c r="AA7" s="188"/>
      <c r="AB7" s="123"/>
      <c r="AC7" s="125"/>
      <c r="AD7" s="123"/>
      <c r="AE7" s="183"/>
      <c r="AF7" s="189"/>
      <c r="AG7" s="123"/>
    </row>
    <row r="8" spans="1:33" x14ac:dyDescent="0.3">
      <c r="A8" s="190" t="s">
        <v>49</v>
      </c>
      <c r="B8" s="186"/>
      <c r="C8" s="186">
        <v>900</v>
      </c>
      <c r="D8" s="186">
        <v>6</v>
      </c>
      <c r="E8" s="114"/>
      <c r="F8" s="114">
        <v>6</v>
      </c>
      <c r="G8" s="186"/>
      <c r="H8" s="114"/>
      <c r="I8" s="186"/>
      <c r="J8" s="186">
        <v>2</v>
      </c>
      <c r="K8" s="114"/>
      <c r="L8" s="126">
        <f t="shared" si="2"/>
        <v>914</v>
      </c>
      <c r="M8" s="114">
        <f>53+50</f>
        <v>103</v>
      </c>
      <c r="N8" s="127">
        <f>SUM(L8:M8)</f>
        <v>1017</v>
      </c>
      <c r="O8" s="187">
        <f t="shared" si="0"/>
        <v>-1.262135922330097E-2</v>
      </c>
      <c r="Q8" s="123"/>
      <c r="R8" s="184"/>
      <c r="S8" s="188"/>
      <c r="T8" s="188"/>
      <c r="U8" s="188"/>
      <c r="V8" s="123"/>
      <c r="W8" s="123"/>
      <c r="X8" s="188"/>
      <c r="Y8" s="123"/>
      <c r="Z8" s="188"/>
      <c r="AA8" s="188"/>
      <c r="AB8" s="123"/>
      <c r="AC8" s="125"/>
      <c r="AD8" s="123"/>
      <c r="AE8" s="183"/>
      <c r="AF8" s="189"/>
      <c r="AG8" s="123"/>
    </row>
    <row r="9" spans="1:33" x14ac:dyDescent="0.3">
      <c r="A9" s="190" t="s">
        <v>211</v>
      </c>
      <c r="B9" s="186">
        <v>5</v>
      </c>
      <c r="C9" s="186">
        <v>128</v>
      </c>
      <c r="D9" s="186"/>
      <c r="E9" s="114"/>
      <c r="F9" s="114"/>
      <c r="G9" s="186">
        <v>5</v>
      </c>
      <c r="H9" s="114"/>
      <c r="I9" s="186"/>
      <c r="J9" s="186"/>
      <c r="K9" s="114"/>
      <c r="L9" s="126">
        <f t="shared" si="2"/>
        <v>138</v>
      </c>
      <c r="M9" s="114">
        <v>2</v>
      </c>
      <c r="N9" s="127">
        <f t="shared" ref="N9:N11" si="3">SUM(L9:M9)</f>
        <v>140</v>
      </c>
      <c r="O9" s="187">
        <f t="shared" si="0"/>
        <v>0.9178082191780822</v>
      </c>
      <c r="Q9" s="123"/>
      <c r="R9" s="184"/>
      <c r="S9" s="188"/>
      <c r="T9" s="188"/>
      <c r="U9" s="188"/>
      <c r="V9" s="123"/>
      <c r="W9" s="123"/>
      <c r="X9" s="188"/>
      <c r="Y9" s="123"/>
      <c r="Z9" s="188"/>
      <c r="AA9" s="188"/>
      <c r="AB9" s="123"/>
      <c r="AC9" s="125"/>
      <c r="AD9" s="123"/>
      <c r="AE9" s="183"/>
      <c r="AF9" s="189"/>
      <c r="AG9" s="123"/>
    </row>
    <row r="10" spans="1:33" x14ac:dyDescent="0.3">
      <c r="A10" s="190" t="s">
        <v>51</v>
      </c>
      <c r="B10" s="186">
        <v>205</v>
      </c>
      <c r="C10" s="186">
        <f>459+77</f>
        <v>536</v>
      </c>
      <c r="D10" s="186"/>
      <c r="E10" s="114"/>
      <c r="F10" s="114"/>
      <c r="G10" s="186">
        <f>415+46</f>
        <v>461</v>
      </c>
      <c r="H10" s="114"/>
      <c r="I10" s="186">
        <v>29</v>
      </c>
      <c r="J10" s="186">
        <v>1</v>
      </c>
      <c r="K10" s="114"/>
      <c r="L10" s="126">
        <f t="shared" si="2"/>
        <v>1232</v>
      </c>
      <c r="M10" s="114">
        <v>463</v>
      </c>
      <c r="N10" s="127">
        <f t="shared" si="3"/>
        <v>1695</v>
      </c>
      <c r="O10" s="187">
        <f t="shared" si="0"/>
        <v>-1.4534883720930232E-2</v>
      </c>
      <c r="Q10" s="123"/>
      <c r="R10" s="184"/>
      <c r="S10" s="188"/>
      <c r="T10" s="188"/>
      <c r="U10" s="188"/>
      <c r="V10" s="123"/>
      <c r="W10" s="123"/>
      <c r="X10" s="188"/>
      <c r="Y10" s="123"/>
      <c r="Z10" s="188"/>
      <c r="AA10" s="188"/>
      <c r="AB10" s="123"/>
      <c r="AC10" s="125"/>
      <c r="AD10" s="123"/>
      <c r="AE10" s="183"/>
      <c r="AF10" s="189"/>
      <c r="AG10" s="123"/>
    </row>
    <row r="11" spans="1:33" x14ac:dyDescent="0.3">
      <c r="A11" s="190" t="s">
        <v>52</v>
      </c>
      <c r="B11" s="186">
        <f>1+80+5681</f>
        <v>5762</v>
      </c>
      <c r="C11" s="186">
        <f>2+153+18+3757</f>
        <v>3930</v>
      </c>
      <c r="D11" s="186">
        <v>12</v>
      </c>
      <c r="E11" s="114"/>
      <c r="F11" s="114">
        <v>7</v>
      </c>
      <c r="G11" s="186">
        <f>62+10+1063</f>
        <v>1135</v>
      </c>
      <c r="H11" s="114">
        <v>12</v>
      </c>
      <c r="I11" s="186">
        <v>181</v>
      </c>
      <c r="J11" s="186">
        <v>27</v>
      </c>
      <c r="K11" s="114"/>
      <c r="L11" s="126">
        <f>SUM(B11:K11)</f>
        <v>11066</v>
      </c>
      <c r="M11" s="114">
        <v>2350</v>
      </c>
      <c r="N11" s="127">
        <f t="shared" si="3"/>
        <v>13416</v>
      </c>
      <c r="O11" s="187">
        <f t="shared" si="0"/>
        <v>0.17170305676855896</v>
      </c>
      <c r="Q11" s="123"/>
      <c r="R11" s="184"/>
      <c r="S11" s="188"/>
      <c r="T11" s="188"/>
      <c r="U11" s="188"/>
      <c r="V11" s="123"/>
      <c r="W11" s="123"/>
      <c r="X11" s="188"/>
      <c r="Y11" s="123"/>
      <c r="Z11" s="188"/>
      <c r="AA11" s="188"/>
      <c r="AB11" s="123"/>
      <c r="AC11" s="125"/>
      <c r="AD11" s="123"/>
      <c r="AE11" s="183"/>
      <c r="AF11" s="189"/>
      <c r="AG11" s="123"/>
    </row>
    <row r="12" spans="1:33" s="115" customFormat="1" x14ac:dyDescent="0.3">
      <c r="A12" s="191" t="s">
        <v>30</v>
      </c>
      <c r="B12" s="192">
        <f t="shared" ref="B12:M12" si="4">SUM(B3:B11)</f>
        <v>6185</v>
      </c>
      <c r="C12" s="193">
        <f t="shared" si="4"/>
        <v>6479</v>
      </c>
      <c r="D12" s="126">
        <f t="shared" si="4"/>
        <v>28</v>
      </c>
      <c r="E12" s="126">
        <f t="shared" si="4"/>
        <v>2</v>
      </c>
      <c r="F12" s="126">
        <f t="shared" si="4"/>
        <v>14</v>
      </c>
      <c r="G12" s="126">
        <f t="shared" si="4"/>
        <v>1846</v>
      </c>
      <c r="H12" s="126">
        <f t="shared" si="4"/>
        <v>12</v>
      </c>
      <c r="I12" s="126">
        <f t="shared" si="4"/>
        <v>215</v>
      </c>
      <c r="J12" s="126">
        <f t="shared" si="4"/>
        <v>37</v>
      </c>
      <c r="K12" s="126">
        <f t="shared" si="4"/>
        <v>0</v>
      </c>
      <c r="L12" s="128">
        <f t="shared" si="4"/>
        <v>14818</v>
      </c>
      <c r="M12" s="129">
        <f t="shared" si="4"/>
        <v>4351</v>
      </c>
      <c r="N12" s="127">
        <f t="shared" ref="N12" si="5">SUM(L12:M12)</f>
        <v>19169</v>
      </c>
      <c r="O12" s="118">
        <f t="shared" si="0"/>
        <v>8.9766913018760663E-2</v>
      </c>
      <c r="Q12" s="125"/>
      <c r="R12" s="183"/>
      <c r="S12" s="194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3"/>
      <c r="AE12" s="183"/>
      <c r="AF12" s="195"/>
      <c r="AG12" s="125"/>
    </row>
    <row r="13" spans="1:33" x14ac:dyDescent="0.3">
      <c r="A13" s="182" t="s">
        <v>0</v>
      </c>
      <c r="B13" s="196">
        <f>SUM(B12-B28)/B28</f>
        <v>0.53131963357266654</v>
      </c>
      <c r="C13" s="197">
        <f>SUM(C12-C28)/C28</f>
        <v>5.6588388780169599E-2</v>
      </c>
      <c r="D13" s="197">
        <f>SUM(D12-D28)/D28</f>
        <v>0.8666666666666667</v>
      </c>
      <c r="E13" s="197">
        <v>0</v>
      </c>
      <c r="F13" s="197">
        <f>SUM(F12-F28)/F28</f>
        <v>0.75</v>
      </c>
      <c r="G13" s="197">
        <f>SUM(G12-G28)/G28</f>
        <v>-0.27208201892744477</v>
      </c>
      <c r="H13" s="197">
        <f>SUM(H12-H28)/H28</f>
        <v>-0.45454545454545453</v>
      </c>
      <c r="I13" s="197">
        <f>SUM(I12-I28)/I28</f>
        <v>1.2872340425531914</v>
      </c>
      <c r="J13" s="197">
        <f>SUM(J12-J28)/J28</f>
        <v>-0.92829457364341084</v>
      </c>
      <c r="K13" s="197">
        <v>0</v>
      </c>
      <c r="L13" s="197">
        <f>SUM(L12-L28)/L28</f>
        <v>0.10871679760568649</v>
      </c>
      <c r="M13" s="197">
        <f>SUM(M12-M28)/M28</f>
        <v>2.9822485207100593E-2</v>
      </c>
      <c r="N13" s="198">
        <f>SUM(N12-N28)/N28</f>
        <v>8.9766913018760663E-2</v>
      </c>
      <c r="O13" s="114"/>
      <c r="Q13" s="123"/>
      <c r="R13" s="184"/>
      <c r="S13" s="199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195"/>
      <c r="AF13" s="123"/>
      <c r="AG13" s="123"/>
    </row>
    <row r="14" spans="1:33" s="115" customFormat="1" x14ac:dyDescent="0.3">
      <c r="A14" s="201" t="s">
        <v>193</v>
      </c>
      <c r="B14" s="202"/>
      <c r="C14" s="126">
        <v>6487</v>
      </c>
      <c r="D14" s="128"/>
      <c r="E14" s="128"/>
      <c r="F14" s="126">
        <v>3</v>
      </c>
      <c r="G14" s="128"/>
      <c r="H14" s="128"/>
      <c r="I14" s="128"/>
      <c r="J14" s="126">
        <v>34</v>
      </c>
      <c r="K14" s="128"/>
      <c r="L14" s="128"/>
      <c r="M14" s="129"/>
      <c r="N14" s="203">
        <v>6155</v>
      </c>
      <c r="O14" s="118"/>
      <c r="Q14" s="125"/>
      <c r="R14" s="204"/>
      <c r="S14" s="194"/>
      <c r="T14" s="125"/>
      <c r="U14" s="185"/>
      <c r="V14" s="185"/>
      <c r="W14" s="185"/>
      <c r="X14" s="185"/>
      <c r="Y14" s="185"/>
      <c r="Z14" s="185"/>
      <c r="AA14" s="185"/>
      <c r="AB14" s="185"/>
      <c r="AC14" s="185"/>
      <c r="AD14" s="183"/>
      <c r="AE14" s="205"/>
      <c r="AF14" s="195"/>
      <c r="AG14" s="125"/>
    </row>
    <row r="15" spans="1:33" s="115" customFormat="1" x14ac:dyDescent="0.3">
      <c r="A15" s="204"/>
      <c r="B15" s="206" t="s">
        <v>216</v>
      </c>
      <c r="C15" s="122"/>
      <c r="D15" s="207"/>
      <c r="E15" s="207"/>
      <c r="F15" s="207"/>
      <c r="G15" s="207"/>
      <c r="H15" s="207"/>
      <c r="I15" s="207"/>
      <c r="J15" s="207"/>
      <c r="K15" s="207"/>
      <c r="L15" s="207"/>
      <c r="M15" s="208"/>
      <c r="N15" s="205"/>
      <c r="O15" s="209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</row>
    <row r="16" spans="1:33" s="115" customFormat="1" x14ac:dyDescent="0.3">
      <c r="A16" s="204"/>
      <c r="B16" s="210"/>
      <c r="C16" s="122"/>
      <c r="D16" s="207"/>
      <c r="E16" s="207"/>
      <c r="F16" s="207"/>
      <c r="G16" s="207"/>
      <c r="H16" s="207"/>
      <c r="I16" s="207"/>
      <c r="J16" s="207"/>
      <c r="K16" s="207"/>
      <c r="L16" s="207"/>
      <c r="M16" s="208"/>
      <c r="N16" s="205"/>
      <c r="O16" s="209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</row>
    <row r="17" spans="1:18" x14ac:dyDescent="0.3">
      <c r="A17" s="181" t="s">
        <v>169</v>
      </c>
    </row>
    <row r="18" spans="1:18" s="243" customFormat="1" x14ac:dyDescent="0.3">
      <c r="A18" s="239"/>
      <c r="B18" s="239" t="s">
        <v>32</v>
      </c>
      <c r="C18" s="239" t="s">
        <v>33</v>
      </c>
      <c r="D18" s="239" t="s">
        <v>34</v>
      </c>
      <c r="E18" s="239" t="s">
        <v>35</v>
      </c>
      <c r="F18" s="239" t="s">
        <v>36</v>
      </c>
      <c r="G18" s="239" t="s">
        <v>37</v>
      </c>
      <c r="H18" s="239" t="s">
        <v>38</v>
      </c>
      <c r="I18" s="239" t="s">
        <v>147</v>
      </c>
      <c r="J18" s="239" t="s">
        <v>39</v>
      </c>
      <c r="K18" s="239" t="s">
        <v>40</v>
      </c>
      <c r="L18" s="297" t="s">
        <v>41</v>
      </c>
      <c r="M18" s="298" t="s">
        <v>42</v>
      </c>
      <c r="N18" s="304" t="s">
        <v>41</v>
      </c>
      <c r="O18" s="305"/>
    </row>
    <row r="19" spans="1:18" x14ac:dyDescent="0.3">
      <c r="A19" s="114" t="s">
        <v>175</v>
      </c>
      <c r="B19" s="186">
        <v>7</v>
      </c>
      <c r="C19" s="186">
        <v>40</v>
      </c>
      <c r="D19" s="186">
        <v>1</v>
      </c>
      <c r="E19" s="114"/>
      <c r="F19" s="114"/>
      <c r="G19" s="186">
        <v>9</v>
      </c>
      <c r="H19" s="114"/>
      <c r="I19" s="186"/>
      <c r="J19" s="186">
        <v>50</v>
      </c>
      <c r="K19" s="114"/>
      <c r="L19" s="126">
        <f>SUM(B19:K19)</f>
        <v>107</v>
      </c>
      <c r="M19" s="114">
        <v>37</v>
      </c>
      <c r="N19" s="179">
        <f>SUM(L19:M19)</f>
        <v>144</v>
      </c>
      <c r="O19" s="211"/>
      <c r="R19" s="116"/>
    </row>
    <row r="20" spans="1:18" x14ac:dyDescent="0.3">
      <c r="A20" s="190" t="s">
        <v>174</v>
      </c>
      <c r="B20" s="186">
        <v>4</v>
      </c>
      <c r="C20" s="186">
        <v>66</v>
      </c>
      <c r="D20" s="186"/>
      <c r="E20" s="114"/>
      <c r="F20" s="114"/>
      <c r="G20" s="186">
        <v>16</v>
      </c>
      <c r="H20" s="114"/>
      <c r="I20" s="186"/>
      <c r="J20" s="186"/>
      <c r="K20" s="114"/>
      <c r="L20" s="126">
        <f>SUM(B20:K20)</f>
        <v>86</v>
      </c>
      <c r="M20" s="114">
        <v>46</v>
      </c>
      <c r="N20" s="179">
        <f t="shared" ref="N20:N28" si="6">SUM(L20:M20)</f>
        <v>132</v>
      </c>
      <c r="O20" s="211"/>
    </row>
    <row r="21" spans="1:18" x14ac:dyDescent="0.3">
      <c r="A21" s="190" t="s">
        <v>45</v>
      </c>
      <c r="B21" s="186"/>
      <c r="C21" s="186">
        <v>13</v>
      </c>
      <c r="D21" s="186"/>
      <c r="E21" s="114"/>
      <c r="F21" s="114"/>
      <c r="G21" s="186">
        <v>5</v>
      </c>
      <c r="H21" s="114"/>
      <c r="I21" s="186"/>
      <c r="J21" s="186"/>
      <c r="K21" s="114"/>
      <c r="L21" s="126">
        <f t="shared" ref="L21:L26" si="7">SUM(B21:K21)</f>
        <v>18</v>
      </c>
      <c r="M21" s="114">
        <v>1</v>
      </c>
      <c r="N21" s="179">
        <f t="shared" si="6"/>
        <v>19</v>
      </c>
      <c r="O21" s="211"/>
    </row>
    <row r="22" spans="1:18" x14ac:dyDescent="0.3">
      <c r="A22" s="190" t="s">
        <v>47</v>
      </c>
      <c r="B22" s="186">
        <v>136</v>
      </c>
      <c r="C22" s="186">
        <v>800</v>
      </c>
      <c r="D22" s="186">
        <v>2</v>
      </c>
      <c r="E22" s="114"/>
      <c r="F22" s="114"/>
      <c r="G22" s="186">
        <v>439</v>
      </c>
      <c r="H22" s="114"/>
      <c r="I22" s="186"/>
      <c r="J22" s="186">
        <v>88</v>
      </c>
      <c r="K22" s="114">
        <v>1</v>
      </c>
      <c r="L22" s="126">
        <f t="shared" si="7"/>
        <v>1466</v>
      </c>
      <c r="M22" s="114">
        <v>1479</v>
      </c>
      <c r="N22" s="179">
        <f t="shared" si="6"/>
        <v>2945</v>
      </c>
      <c r="O22" s="211"/>
    </row>
    <row r="23" spans="1:18" x14ac:dyDescent="0.3">
      <c r="A23" s="190" t="s">
        <v>173</v>
      </c>
      <c r="B23" s="186">
        <v>27</v>
      </c>
      <c r="C23" s="186">
        <v>7</v>
      </c>
      <c r="D23" s="186"/>
      <c r="E23" s="114"/>
      <c r="F23" s="114"/>
      <c r="G23" s="186">
        <v>31</v>
      </c>
      <c r="H23" s="114"/>
      <c r="I23" s="186"/>
      <c r="J23" s="186"/>
      <c r="K23" s="114"/>
      <c r="L23" s="126">
        <f t="shared" si="7"/>
        <v>65</v>
      </c>
      <c r="M23" s="114">
        <v>12</v>
      </c>
      <c r="N23" s="179">
        <f t="shared" si="6"/>
        <v>77</v>
      </c>
      <c r="O23" s="211"/>
    </row>
    <row r="24" spans="1:18" x14ac:dyDescent="0.3">
      <c r="A24" s="190" t="s">
        <v>49</v>
      </c>
      <c r="B24" s="186"/>
      <c r="C24" s="186">
        <v>900</v>
      </c>
      <c r="D24" s="186">
        <v>2</v>
      </c>
      <c r="E24" s="114"/>
      <c r="F24" s="114">
        <v>3</v>
      </c>
      <c r="G24" s="186"/>
      <c r="H24" s="114"/>
      <c r="I24" s="186"/>
      <c r="J24" s="186">
        <v>84</v>
      </c>
      <c r="K24" s="114"/>
      <c r="L24" s="126">
        <f t="shared" si="7"/>
        <v>989</v>
      </c>
      <c r="M24" s="114">
        <v>41</v>
      </c>
      <c r="N24" s="179">
        <f>SUM(L24:M24)</f>
        <v>1030</v>
      </c>
      <c r="O24" s="211"/>
    </row>
    <row r="25" spans="1:18" x14ac:dyDescent="0.3">
      <c r="A25" s="190" t="s">
        <v>172</v>
      </c>
      <c r="B25" s="186">
        <v>29</v>
      </c>
      <c r="C25" s="186">
        <v>23</v>
      </c>
      <c r="D25" s="186">
        <v>7</v>
      </c>
      <c r="E25" s="114"/>
      <c r="F25" s="114"/>
      <c r="G25" s="186">
        <v>3</v>
      </c>
      <c r="H25" s="114"/>
      <c r="I25" s="186"/>
      <c r="J25" s="186"/>
      <c r="K25" s="114">
        <v>1</v>
      </c>
      <c r="L25" s="126">
        <f t="shared" si="7"/>
        <v>63</v>
      </c>
      <c r="M25" s="114">
        <v>10</v>
      </c>
      <c r="N25" s="179">
        <f t="shared" si="6"/>
        <v>73</v>
      </c>
      <c r="O25" s="211"/>
    </row>
    <row r="26" spans="1:18" x14ac:dyDescent="0.3">
      <c r="A26" s="190" t="s">
        <v>51</v>
      </c>
      <c r="B26" s="186">
        <v>74</v>
      </c>
      <c r="C26" s="186">
        <v>735</v>
      </c>
      <c r="D26" s="186">
        <v>1</v>
      </c>
      <c r="E26" s="114"/>
      <c r="F26" s="114"/>
      <c r="G26" s="186">
        <v>398</v>
      </c>
      <c r="H26" s="114"/>
      <c r="I26" s="186">
        <v>3</v>
      </c>
      <c r="J26" s="186">
        <v>5</v>
      </c>
      <c r="K26" s="114"/>
      <c r="L26" s="126">
        <f t="shared" si="7"/>
        <v>1216</v>
      </c>
      <c r="M26" s="114">
        <v>504</v>
      </c>
      <c r="N26" s="179">
        <f t="shared" si="6"/>
        <v>1720</v>
      </c>
      <c r="O26" s="211"/>
    </row>
    <row r="27" spans="1:18" x14ac:dyDescent="0.3">
      <c r="A27" s="190" t="s">
        <v>52</v>
      </c>
      <c r="B27" s="186">
        <v>3762</v>
      </c>
      <c r="C27" s="186">
        <v>3548</v>
      </c>
      <c r="D27" s="186">
        <v>2</v>
      </c>
      <c r="E27" s="114"/>
      <c r="F27" s="114">
        <v>5</v>
      </c>
      <c r="G27" s="186">
        <v>1635</v>
      </c>
      <c r="H27" s="114">
        <v>22</v>
      </c>
      <c r="I27" s="186">
        <v>91</v>
      </c>
      <c r="J27" s="186">
        <v>289</v>
      </c>
      <c r="K27" s="114">
        <v>1</v>
      </c>
      <c r="L27" s="126">
        <f>SUM(B27:K27)</f>
        <v>9355</v>
      </c>
      <c r="M27" s="114">
        <v>2095</v>
      </c>
      <c r="N27" s="179">
        <f t="shared" si="6"/>
        <v>11450</v>
      </c>
      <c r="O27" s="211"/>
    </row>
    <row r="28" spans="1:18" s="115" customFormat="1" x14ac:dyDescent="0.3">
      <c r="A28" s="191" t="s">
        <v>30</v>
      </c>
      <c r="B28" s="192">
        <f t="shared" ref="B28:M28" si="8">SUM(B19:B27)</f>
        <v>4039</v>
      </c>
      <c r="C28" s="126">
        <f t="shared" si="8"/>
        <v>6132</v>
      </c>
      <c r="D28" s="126">
        <f t="shared" si="8"/>
        <v>15</v>
      </c>
      <c r="E28" s="126">
        <f t="shared" si="8"/>
        <v>0</v>
      </c>
      <c r="F28" s="126">
        <f t="shared" si="8"/>
        <v>8</v>
      </c>
      <c r="G28" s="126">
        <f t="shared" si="8"/>
        <v>2536</v>
      </c>
      <c r="H28" s="126">
        <f t="shared" si="8"/>
        <v>22</v>
      </c>
      <c r="I28" s="126">
        <f t="shared" si="8"/>
        <v>94</v>
      </c>
      <c r="J28" s="126">
        <f t="shared" si="8"/>
        <v>516</v>
      </c>
      <c r="K28" s="126">
        <f t="shared" si="8"/>
        <v>3</v>
      </c>
      <c r="L28" s="126">
        <f t="shared" si="8"/>
        <v>13365</v>
      </c>
      <c r="M28" s="180">
        <f t="shared" si="8"/>
        <v>4225</v>
      </c>
      <c r="N28" s="179">
        <f t="shared" si="6"/>
        <v>17590</v>
      </c>
      <c r="O28" s="212"/>
    </row>
    <row r="29" spans="1:18" x14ac:dyDescent="0.3">
      <c r="A29" s="182" t="s">
        <v>0</v>
      </c>
      <c r="B29" s="196">
        <f t="shared" ref="B29:J29" si="9">SUM(B28-B46)/B46</f>
        <v>0.18272327964860907</v>
      </c>
      <c r="C29" s="197">
        <f t="shared" si="9"/>
        <v>3.8617886178861791E-2</v>
      </c>
      <c r="D29" s="197">
        <f t="shared" si="9"/>
        <v>-0.80263157894736847</v>
      </c>
      <c r="E29" s="197">
        <f t="shared" si="9"/>
        <v>-1</v>
      </c>
      <c r="F29" s="197">
        <f t="shared" si="9"/>
        <v>0</v>
      </c>
      <c r="G29" s="197">
        <f t="shared" si="9"/>
        <v>-0.27126436781609198</v>
      </c>
      <c r="H29" s="197">
        <f t="shared" si="9"/>
        <v>0.1</v>
      </c>
      <c r="I29" s="197">
        <f t="shared" si="9"/>
        <v>-0.5545023696682464</v>
      </c>
      <c r="J29" s="197">
        <f t="shared" si="9"/>
        <v>-0.1103448275862069</v>
      </c>
      <c r="K29" s="197">
        <v>0</v>
      </c>
      <c r="L29" s="197">
        <f>SUM(L28-L46)/L46</f>
        <v>-2.8847551228019182E-2</v>
      </c>
      <c r="M29" s="197">
        <f>SUM(M28-M46)/M46</f>
        <v>0.11802064038105319</v>
      </c>
      <c r="N29" s="213">
        <f>SUM(N28-N46)/N46</f>
        <v>2.7934553332193148E-3</v>
      </c>
      <c r="O29" s="214"/>
    </row>
    <row r="30" spans="1:18" s="115" customFormat="1" x14ac:dyDescent="0.3">
      <c r="A30" s="201" t="s">
        <v>193</v>
      </c>
      <c r="B30" s="202"/>
      <c r="C30" s="126">
        <v>3128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9"/>
      <c r="N30" s="215">
        <v>3128</v>
      </c>
      <c r="O30" s="212"/>
    </row>
    <row r="31" spans="1:18" x14ac:dyDescent="0.3">
      <c r="A31" s="184"/>
      <c r="B31" s="216"/>
      <c r="C31" s="200"/>
      <c r="D31" s="200"/>
      <c r="E31" s="200"/>
      <c r="F31" s="200"/>
      <c r="G31" s="200"/>
      <c r="H31" s="200"/>
      <c r="I31" s="200"/>
      <c r="J31" s="200"/>
      <c r="K31" s="200"/>
      <c r="L31" s="195"/>
      <c r="M31" s="200"/>
      <c r="N31" s="195"/>
      <c r="O31" s="217"/>
    </row>
    <row r="32" spans="1:18" x14ac:dyDescent="0.3">
      <c r="A32" s="184"/>
      <c r="B32" s="216"/>
      <c r="C32" s="200"/>
      <c r="D32" s="200"/>
      <c r="E32" s="200"/>
      <c r="F32" s="200"/>
      <c r="G32" s="200"/>
      <c r="H32" s="200"/>
      <c r="I32" s="200"/>
      <c r="J32" s="200"/>
      <c r="K32" s="200"/>
      <c r="L32" s="195"/>
      <c r="M32" s="200"/>
      <c r="N32" s="195"/>
      <c r="O32" s="217"/>
    </row>
    <row r="33" spans="1:15" x14ac:dyDescent="0.3">
      <c r="A33" s="181" t="s">
        <v>154</v>
      </c>
    </row>
    <row r="34" spans="1:15" s="243" customFormat="1" x14ac:dyDescent="0.3">
      <c r="A34" s="239"/>
      <c r="B34" s="239" t="s">
        <v>32</v>
      </c>
      <c r="C34" s="239" t="s">
        <v>33</v>
      </c>
      <c r="D34" s="239" t="s">
        <v>34</v>
      </c>
      <c r="E34" s="239" t="s">
        <v>35</v>
      </c>
      <c r="F34" s="239" t="s">
        <v>36</v>
      </c>
      <c r="G34" s="239" t="s">
        <v>37</v>
      </c>
      <c r="H34" s="239" t="s">
        <v>38</v>
      </c>
      <c r="I34" s="239" t="s">
        <v>147</v>
      </c>
      <c r="J34" s="239" t="s">
        <v>39</v>
      </c>
      <c r="K34" s="239" t="s">
        <v>40</v>
      </c>
      <c r="L34" s="297" t="s">
        <v>41</v>
      </c>
      <c r="M34" s="298" t="s">
        <v>42</v>
      </c>
      <c r="N34" s="299" t="s">
        <v>41</v>
      </c>
      <c r="O34" s="302"/>
    </row>
    <row r="35" spans="1:15" x14ac:dyDescent="0.3">
      <c r="A35" s="114" t="s">
        <v>43</v>
      </c>
      <c r="B35" s="114">
        <v>14</v>
      </c>
      <c r="C35" s="114">
        <v>40</v>
      </c>
      <c r="D35" s="114">
        <v>0</v>
      </c>
      <c r="E35" s="114">
        <v>1</v>
      </c>
      <c r="F35" s="114">
        <v>0</v>
      </c>
      <c r="G35" s="114">
        <v>21</v>
      </c>
      <c r="H35" s="114">
        <v>5</v>
      </c>
      <c r="I35" s="114">
        <v>0</v>
      </c>
      <c r="J35" s="114">
        <v>6</v>
      </c>
      <c r="K35" s="114">
        <v>0</v>
      </c>
      <c r="L35" s="126">
        <f>SUM(B35:K35)</f>
        <v>87</v>
      </c>
      <c r="M35" s="114">
        <v>11</v>
      </c>
      <c r="N35" s="127">
        <f>SUM(L35:M35)</f>
        <v>98</v>
      </c>
      <c r="O35" s="218"/>
    </row>
    <row r="36" spans="1:15" x14ac:dyDescent="0.3">
      <c r="A36" s="190" t="s">
        <v>44</v>
      </c>
      <c r="B36" s="114">
        <v>9</v>
      </c>
      <c r="C36" s="114">
        <v>122</v>
      </c>
      <c r="D36" s="114">
        <v>0</v>
      </c>
      <c r="E36" s="114">
        <v>0</v>
      </c>
      <c r="F36" s="114">
        <v>0</v>
      </c>
      <c r="G36" s="114">
        <v>68</v>
      </c>
      <c r="H36" s="114">
        <v>0</v>
      </c>
      <c r="I36" s="114">
        <v>0</v>
      </c>
      <c r="J36" s="114">
        <v>0</v>
      </c>
      <c r="K36" s="114">
        <v>0</v>
      </c>
      <c r="L36" s="126">
        <f t="shared" ref="L36:L46" si="10">SUM(B36:K36)</f>
        <v>199</v>
      </c>
      <c r="M36" s="114">
        <v>133</v>
      </c>
      <c r="N36" s="127">
        <f t="shared" ref="N36:N46" si="11">SUM(L36:M36)</f>
        <v>332</v>
      </c>
      <c r="O36" s="218"/>
    </row>
    <row r="37" spans="1:15" x14ac:dyDescent="0.3">
      <c r="A37" s="190" t="s">
        <v>45</v>
      </c>
      <c r="B37" s="114">
        <v>1</v>
      </c>
      <c r="C37" s="114">
        <v>22</v>
      </c>
      <c r="D37" s="114">
        <v>0</v>
      </c>
      <c r="E37" s="114">
        <v>0</v>
      </c>
      <c r="F37" s="114">
        <v>0</v>
      </c>
      <c r="G37" s="114">
        <v>12</v>
      </c>
      <c r="H37" s="114">
        <v>0</v>
      </c>
      <c r="I37" s="114">
        <v>0</v>
      </c>
      <c r="J37" s="114">
        <v>0</v>
      </c>
      <c r="K37" s="114">
        <v>0</v>
      </c>
      <c r="L37" s="126">
        <f t="shared" si="10"/>
        <v>35</v>
      </c>
      <c r="M37" s="114">
        <v>25</v>
      </c>
      <c r="N37" s="127">
        <f t="shared" si="11"/>
        <v>60</v>
      </c>
      <c r="O37" s="218"/>
    </row>
    <row r="38" spans="1:15" x14ac:dyDescent="0.3">
      <c r="A38" s="190" t="s">
        <v>46</v>
      </c>
      <c r="B38" s="114">
        <v>0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26">
        <f t="shared" si="10"/>
        <v>0</v>
      </c>
      <c r="M38" s="114">
        <v>0</v>
      </c>
      <c r="N38" s="127">
        <f t="shared" si="11"/>
        <v>0</v>
      </c>
      <c r="O38" s="219"/>
    </row>
    <row r="39" spans="1:15" x14ac:dyDescent="0.3">
      <c r="A39" s="190" t="s">
        <v>47</v>
      </c>
      <c r="B39" s="114">
        <v>101</v>
      </c>
      <c r="C39" s="114">
        <v>586</v>
      </c>
      <c r="D39" s="114">
        <v>2</v>
      </c>
      <c r="E39" s="114">
        <v>23</v>
      </c>
      <c r="F39" s="114">
        <v>1</v>
      </c>
      <c r="G39" s="114">
        <v>467</v>
      </c>
      <c r="H39" s="114">
        <v>0</v>
      </c>
      <c r="I39" s="114">
        <v>1</v>
      </c>
      <c r="J39" s="114">
        <v>101</v>
      </c>
      <c r="K39" s="114">
        <v>0</v>
      </c>
      <c r="L39" s="126">
        <f t="shared" si="10"/>
        <v>1282</v>
      </c>
      <c r="M39" s="114">
        <v>1011</v>
      </c>
      <c r="N39" s="127">
        <f t="shared" si="11"/>
        <v>2293</v>
      </c>
      <c r="O39" s="218"/>
    </row>
    <row r="40" spans="1:15" x14ac:dyDescent="0.3">
      <c r="A40" s="190" t="s">
        <v>48</v>
      </c>
      <c r="B40" s="114">
        <v>40</v>
      </c>
      <c r="C40" s="114">
        <v>21</v>
      </c>
      <c r="D40" s="114">
        <v>0</v>
      </c>
      <c r="E40" s="114">
        <v>0</v>
      </c>
      <c r="F40" s="114">
        <v>0</v>
      </c>
      <c r="G40" s="114">
        <v>54</v>
      </c>
      <c r="H40" s="114">
        <v>0</v>
      </c>
      <c r="I40" s="114">
        <v>0</v>
      </c>
      <c r="J40" s="114">
        <v>8</v>
      </c>
      <c r="K40" s="114">
        <v>0</v>
      </c>
      <c r="L40" s="126">
        <f t="shared" si="10"/>
        <v>123</v>
      </c>
      <c r="M40" s="114">
        <v>159</v>
      </c>
      <c r="N40" s="127">
        <f t="shared" si="11"/>
        <v>282</v>
      </c>
      <c r="O40" s="218"/>
    </row>
    <row r="41" spans="1:15" x14ac:dyDescent="0.3">
      <c r="A41" s="190" t="s">
        <v>49</v>
      </c>
      <c r="B41" s="114">
        <v>0</v>
      </c>
      <c r="C41" s="114">
        <v>790</v>
      </c>
      <c r="D41" s="114">
        <v>0</v>
      </c>
      <c r="E41" s="114">
        <v>2</v>
      </c>
      <c r="F41" s="114">
        <v>3</v>
      </c>
      <c r="G41" s="114">
        <v>0</v>
      </c>
      <c r="H41" s="114">
        <v>0</v>
      </c>
      <c r="I41" s="114">
        <v>0</v>
      </c>
      <c r="J41" s="114">
        <v>95</v>
      </c>
      <c r="K41" s="114">
        <v>0</v>
      </c>
      <c r="L41" s="126">
        <f t="shared" si="10"/>
        <v>890</v>
      </c>
      <c r="M41" s="114">
        <v>19</v>
      </c>
      <c r="N41" s="127">
        <f t="shared" si="11"/>
        <v>909</v>
      </c>
      <c r="O41" s="218"/>
    </row>
    <row r="42" spans="1:15" x14ac:dyDescent="0.3">
      <c r="A42" s="190" t="s">
        <v>50</v>
      </c>
      <c r="B42" s="114">
        <v>22</v>
      </c>
      <c r="C42" s="114">
        <v>32</v>
      </c>
      <c r="D42" s="114">
        <v>0</v>
      </c>
      <c r="E42" s="114">
        <v>0</v>
      </c>
      <c r="F42" s="114">
        <v>0</v>
      </c>
      <c r="G42" s="114">
        <v>14</v>
      </c>
      <c r="H42" s="114">
        <v>0</v>
      </c>
      <c r="I42" s="114">
        <v>0</v>
      </c>
      <c r="J42" s="114">
        <v>0</v>
      </c>
      <c r="K42" s="114">
        <v>0</v>
      </c>
      <c r="L42" s="126">
        <f t="shared" si="10"/>
        <v>68</v>
      </c>
      <c r="M42" s="114"/>
      <c r="N42" s="127">
        <f t="shared" si="11"/>
        <v>68</v>
      </c>
      <c r="O42" s="218"/>
    </row>
    <row r="43" spans="1:15" x14ac:dyDescent="0.3">
      <c r="A43" s="190" t="s">
        <v>51</v>
      </c>
      <c r="B43" s="114">
        <v>34</v>
      </c>
      <c r="C43" s="114">
        <v>537</v>
      </c>
      <c r="D43" s="114">
        <v>0</v>
      </c>
      <c r="E43" s="114">
        <v>0</v>
      </c>
      <c r="F43" s="114">
        <v>0</v>
      </c>
      <c r="G43" s="114">
        <v>710</v>
      </c>
      <c r="H43" s="114">
        <v>0</v>
      </c>
      <c r="I43" s="114">
        <v>5</v>
      </c>
      <c r="J43" s="114">
        <v>14</v>
      </c>
      <c r="K43" s="114">
        <v>0</v>
      </c>
      <c r="L43" s="126">
        <f t="shared" si="10"/>
        <v>1300</v>
      </c>
      <c r="M43" s="114">
        <v>421</v>
      </c>
      <c r="N43" s="127">
        <f t="shared" si="11"/>
        <v>1721</v>
      </c>
      <c r="O43" s="218"/>
    </row>
    <row r="44" spans="1:15" x14ac:dyDescent="0.3">
      <c r="A44" s="190" t="s">
        <v>52</v>
      </c>
      <c r="B44" s="114">
        <v>3193</v>
      </c>
      <c r="C44" s="114">
        <v>3750</v>
      </c>
      <c r="D44" s="114">
        <v>74</v>
      </c>
      <c r="E44" s="114">
        <v>42</v>
      </c>
      <c r="F44" s="114">
        <v>4</v>
      </c>
      <c r="G44" s="114">
        <v>2130</v>
      </c>
      <c r="H44" s="114">
        <v>14</v>
      </c>
      <c r="I44" s="114">
        <v>205</v>
      </c>
      <c r="J44" s="114">
        <v>355</v>
      </c>
      <c r="K44" s="114">
        <v>0</v>
      </c>
      <c r="L44" s="126">
        <f>SUM(B44:K44)</f>
        <v>9767</v>
      </c>
      <c r="M44" s="114">
        <v>2000</v>
      </c>
      <c r="N44" s="127">
        <f t="shared" si="11"/>
        <v>11767</v>
      </c>
      <c r="O44" s="218"/>
    </row>
    <row r="45" spans="1:15" x14ac:dyDescent="0.3">
      <c r="A45" s="190" t="s">
        <v>53</v>
      </c>
      <c r="B45" s="114">
        <v>1</v>
      </c>
      <c r="C45" s="114">
        <v>4</v>
      </c>
      <c r="D45" s="114">
        <v>0</v>
      </c>
      <c r="E45" s="114">
        <v>0</v>
      </c>
      <c r="F45" s="114">
        <v>0</v>
      </c>
      <c r="G45" s="114">
        <v>4</v>
      </c>
      <c r="H45" s="114">
        <v>1</v>
      </c>
      <c r="I45" s="114">
        <v>0</v>
      </c>
      <c r="J45" s="114">
        <v>1</v>
      </c>
      <c r="K45" s="114">
        <v>0</v>
      </c>
      <c r="L45" s="126">
        <f t="shared" si="10"/>
        <v>11</v>
      </c>
      <c r="M45" s="114">
        <v>0</v>
      </c>
      <c r="N45" s="127">
        <f t="shared" si="11"/>
        <v>11</v>
      </c>
      <c r="O45" s="218"/>
    </row>
    <row r="46" spans="1:15" s="115" customFormat="1" x14ac:dyDescent="0.3">
      <c r="A46" s="191" t="s">
        <v>30</v>
      </c>
      <c r="B46" s="192">
        <f t="shared" ref="B46:K46" si="12">SUM(B35:B45)</f>
        <v>3415</v>
      </c>
      <c r="C46" s="126">
        <f t="shared" si="12"/>
        <v>5904</v>
      </c>
      <c r="D46" s="126">
        <f t="shared" si="12"/>
        <v>76</v>
      </c>
      <c r="E46" s="126">
        <f t="shared" si="12"/>
        <v>68</v>
      </c>
      <c r="F46" s="126">
        <f t="shared" si="12"/>
        <v>8</v>
      </c>
      <c r="G46" s="126">
        <f t="shared" si="12"/>
        <v>3480</v>
      </c>
      <c r="H46" s="126">
        <f t="shared" si="12"/>
        <v>20</v>
      </c>
      <c r="I46" s="126">
        <f t="shared" si="12"/>
        <v>211</v>
      </c>
      <c r="J46" s="126">
        <f t="shared" si="12"/>
        <v>580</v>
      </c>
      <c r="K46" s="126">
        <f t="shared" si="12"/>
        <v>0</v>
      </c>
      <c r="L46" s="128">
        <f t="shared" si="10"/>
        <v>13762</v>
      </c>
      <c r="M46" s="129">
        <f>SUM(M35:M45)</f>
        <v>3779</v>
      </c>
      <c r="N46" s="127">
        <f t="shared" si="11"/>
        <v>17541</v>
      </c>
      <c r="O46" s="209"/>
    </row>
    <row r="47" spans="1:15" x14ac:dyDescent="0.3">
      <c r="A47" s="182" t="s">
        <v>0</v>
      </c>
      <c r="B47" s="196">
        <f t="shared" ref="B47:N47" si="13">SUM(B46-B61)/B61</f>
        <v>4.9391304347826086</v>
      </c>
      <c r="C47" s="197">
        <f t="shared" si="13"/>
        <v>-0.17954419121734297</v>
      </c>
      <c r="D47" s="197">
        <f t="shared" si="13"/>
        <v>-0.24</v>
      </c>
      <c r="E47" s="197">
        <f t="shared" si="13"/>
        <v>-0.16049382716049382</v>
      </c>
      <c r="F47" s="197">
        <f t="shared" si="13"/>
        <v>-0.2</v>
      </c>
      <c r="G47" s="197">
        <f t="shared" si="13"/>
        <v>-0.20256645279560037</v>
      </c>
      <c r="H47" s="197">
        <f t="shared" si="13"/>
        <v>-0.5</v>
      </c>
      <c r="I47" s="197">
        <f t="shared" si="13"/>
        <v>1.1100000000000001</v>
      </c>
      <c r="J47" s="197">
        <f t="shared" si="13"/>
        <v>-2.6845637583892617E-2</v>
      </c>
      <c r="K47" s="197">
        <f t="shared" si="13"/>
        <v>-1</v>
      </c>
      <c r="L47" s="198">
        <f t="shared" si="13"/>
        <v>5.3348641408342903E-2</v>
      </c>
      <c r="M47" s="197">
        <f t="shared" si="13"/>
        <v>-9.354761333653154E-2</v>
      </c>
      <c r="N47" s="198">
        <f t="shared" si="13"/>
        <v>1.781362423117094E-2</v>
      </c>
      <c r="O47" s="217"/>
    </row>
    <row r="48" spans="1:15" x14ac:dyDescent="0.3">
      <c r="B48" s="220"/>
      <c r="O48" s="217"/>
    </row>
    <row r="49" spans="1:14" x14ac:dyDescent="0.3">
      <c r="A49" s="181" t="s">
        <v>155</v>
      </c>
      <c r="B49" s="181"/>
    </row>
    <row r="50" spans="1:14" s="310" customFormat="1" x14ac:dyDescent="0.35">
      <c r="A50" s="306"/>
      <c r="B50" s="306" t="s">
        <v>32</v>
      </c>
      <c r="C50" s="306" t="s">
        <v>33</v>
      </c>
      <c r="D50" s="306" t="s">
        <v>34</v>
      </c>
      <c r="E50" s="306" t="s">
        <v>35</v>
      </c>
      <c r="F50" s="306" t="s">
        <v>36</v>
      </c>
      <c r="G50" s="306" t="s">
        <v>37</v>
      </c>
      <c r="H50" s="306" t="s">
        <v>38</v>
      </c>
      <c r="I50" s="306" t="s">
        <v>147</v>
      </c>
      <c r="J50" s="306" t="s">
        <v>39</v>
      </c>
      <c r="K50" s="306" t="s">
        <v>40</v>
      </c>
      <c r="L50" s="307" t="s">
        <v>41</v>
      </c>
      <c r="M50" s="308" t="s">
        <v>42</v>
      </c>
      <c r="N50" s="309" t="s">
        <v>41</v>
      </c>
    </row>
    <row r="51" spans="1:14" x14ac:dyDescent="0.3">
      <c r="A51" s="114" t="s">
        <v>43</v>
      </c>
      <c r="B51" s="114">
        <v>16</v>
      </c>
      <c r="C51" s="114">
        <v>52</v>
      </c>
      <c r="D51" s="114">
        <v>0</v>
      </c>
      <c r="E51" s="114">
        <v>1</v>
      </c>
      <c r="F51" s="114">
        <v>0</v>
      </c>
      <c r="G51" s="114">
        <v>31</v>
      </c>
      <c r="H51" s="114">
        <v>0</v>
      </c>
      <c r="I51" s="114">
        <v>1</v>
      </c>
      <c r="J51" s="114">
        <v>1</v>
      </c>
      <c r="K51" s="114">
        <v>0</v>
      </c>
      <c r="L51" s="126">
        <f>SUM(B51:K51)</f>
        <v>102</v>
      </c>
      <c r="M51" s="114">
        <v>9</v>
      </c>
      <c r="N51" s="127">
        <f>SUM(L51:M51)</f>
        <v>111</v>
      </c>
    </row>
    <row r="52" spans="1:14" x14ac:dyDescent="0.3">
      <c r="A52" s="190" t="s">
        <v>44</v>
      </c>
      <c r="B52" s="114">
        <v>2</v>
      </c>
      <c r="C52" s="114">
        <v>293</v>
      </c>
      <c r="D52" s="114">
        <v>0</v>
      </c>
      <c r="E52" s="114">
        <v>0</v>
      </c>
      <c r="F52" s="114">
        <v>0</v>
      </c>
      <c r="G52" s="114">
        <v>63</v>
      </c>
      <c r="H52" s="114">
        <v>0</v>
      </c>
      <c r="I52" s="114">
        <v>0</v>
      </c>
      <c r="J52" s="114">
        <v>0</v>
      </c>
      <c r="K52" s="114">
        <v>0</v>
      </c>
      <c r="L52" s="126">
        <f t="shared" ref="L52:L61" si="14">SUM(B52:K52)</f>
        <v>358</v>
      </c>
      <c r="M52" s="114">
        <v>0</v>
      </c>
      <c r="N52" s="127">
        <f t="shared" ref="N52:N61" si="15">SUM(L52:M52)</f>
        <v>358</v>
      </c>
    </row>
    <row r="53" spans="1:14" x14ac:dyDescent="0.3">
      <c r="A53" s="190" t="s">
        <v>45</v>
      </c>
      <c r="B53" s="114">
        <v>0</v>
      </c>
      <c r="C53" s="114">
        <v>41</v>
      </c>
      <c r="D53" s="114">
        <v>0</v>
      </c>
      <c r="E53" s="114">
        <v>1</v>
      </c>
      <c r="F53" s="114">
        <v>0</v>
      </c>
      <c r="G53" s="114">
        <v>9</v>
      </c>
      <c r="H53" s="114">
        <v>0</v>
      </c>
      <c r="I53" s="114">
        <v>0</v>
      </c>
      <c r="J53" s="114">
        <v>0</v>
      </c>
      <c r="K53" s="114">
        <v>0</v>
      </c>
      <c r="L53" s="126">
        <f t="shared" si="14"/>
        <v>51</v>
      </c>
      <c r="M53" s="114">
        <v>0</v>
      </c>
      <c r="N53" s="127">
        <f t="shared" si="15"/>
        <v>51</v>
      </c>
    </row>
    <row r="54" spans="1:14" x14ac:dyDescent="0.3">
      <c r="A54" s="190" t="s">
        <v>47</v>
      </c>
      <c r="B54" s="114">
        <v>53</v>
      </c>
      <c r="C54" s="114">
        <v>710</v>
      </c>
      <c r="D54" s="114">
        <v>0</v>
      </c>
      <c r="E54" s="114">
        <v>13</v>
      </c>
      <c r="F54" s="114">
        <v>0</v>
      </c>
      <c r="G54" s="114">
        <v>452</v>
      </c>
      <c r="H54" s="114">
        <v>0</v>
      </c>
      <c r="I54" s="114">
        <v>0</v>
      </c>
      <c r="J54" s="114">
        <v>150</v>
      </c>
      <c r="K54" s="114">
        <v>1</v>
      </c>
      <c r="L54" s="126">
        <f t="shared" si="14"/>
        <v>1379</v>
      </c>
      <c r="M54" s="114">
        <v>102</v>
      </c>
      <c r="N54" s="127">
        <f t="shared" si="15"/>
        <v>1481</v>
      </c>
    </row>
    <row r="55" spans="1:14" x14ac:dyDescent="0.3">
      <c r="A55" s="190" t="s">
        <v>48</v>
      </c>
      <c r="B55" s="114">
        <v>46</v>
      </c>
      <c r="C55" s="114">
        <v>40</v>
      </c>
      <c r="D55" s="114">
        <v>0</v>
      </c>
      <c r="E55" s="114">
        <v>0</v>
      </c>
      <c r="F55" s="114">
        <v>0</v>
      </c>
      <c r="G55" s="114">
        <v>70</v>
      </c>
      <c r="H55" s="114">
        <v>0</v>
      </c>
      <c r="I55" s="114">
        <v>0</v>
      </c>
      <c r="J55" s="114">
        <v>0</v>
      </c>
      <c r="K55" s="114">
        <v>0</v>
      </c>
      <c r="L55" s="126">
        <f t="shared" si="14"/>
        <v>156</v>
      </c>
      <c r="M55" s="114">
        <v>0</v>
      </c>
      <c r="N55" s="127">
        <f t="shared" si="15"/>
        <v>156</v>
      </c>
    </row>
    <row r="56" spans="1:14" x14ac:dyDescent="0.3">
      <c r="A56" s="190" t="s">
        <v>49</v>
      </c>
      <c r="B56" s="114">
        <v>0</v>
      </c>
      <c r="C56" s="114">
        <v>1080</v>
      </c>
      <c r="D56" s="114">
        <v>0</v>
      </c>
      <c r="E56" s="114">
        <v>3</v>
      </c>
      <c r="F56" s="114">
        <v>4</v>
      </c>
      <c r="G56" s="114">
        <v>0</v>
      </c>
      <c r="H56" s="114">
        <v>0</v>
      </c>
      <c r="I56" s="114">
        <v>0</v>
      </c>
      <c r="J56" s="114">
        <v>130</v>
      </c>
      <c r="K56" s="114">
        <v>0</v>
      </c>
      <c r="L56" s="126">
        <f t="shared" si="14"/>
        <v>1217</v>
      </c>
      <c r="M56" s="114">
        <v>0</v>
      </c>
      <c r="N56" s="127">
        <f t="shared" si="15"/>
        <v>1217</v>
      </c>
    </row>
    <row r="57" spans="1:14" x14ac:dyDescent="0.3">
      <c r="A57" s="190" t="s">
        <v>50</v>
      </c>
      <c r="B57" s="114">
        <v>3</v>
      </c>
      <c r="C57" s="114">
        <v>79</v>
      </c>
      <c r="D57" s="114">
        <v>0</v>
      </c>
      <c r="E57" s="114">
        <v>0</v>
      </c>
      <c r="F57" s="114">
        <v>0</v>
      </c>
      <c r="G57" s="114">
        <v>0</v>
      </c>
      <c r="H57" s="114">
        <v>0</v>
      </c>
      <c r="I57" s="114">
        <v>0</v>
      </c>
      <c r="J57" s="114">
        <v>0</v>
      </c>
      <c r="K57" s="114">
        <v>0</v>
      </c>
      <c r="L57" s="126">
        <f t="shared" si="14"/>
        <v>82</v>
      </c>
      <c r="M57" s="114">
        <v>0</v>
      </c>
      <c r="N57" s="127">
        <f t="shared" si="15"/>
        <v>82</v>
      </c>
    </row>
    <row r="58" spans="1:14" x14ac:dyDescent="0.3">
      <c r="A58" s="190" t="s">
        <v>51</v>
      </c>
      <c r="B58" s="114">
        <v>42</v>
      </c>
      <c r="C58" s="114">
        <v>457</v>
      </c>
      <c r="D58" s="114">
        <v>0</v>
      </c>
      <c r="E58" s="114">
        <v>0</v>
      </c>
      <c r="F58" s="114">
        <v>0</v>
      </c>
      <c r="G58" s="114">
        <v>546</v>
      </c>
      <c r="H58" s="114">
        <v>0</v>
      </c>
      <c r="I58" s="114">
        <v>4</v>
      </c>
      <c r="J58" s="114">
        <v>17</v>
      </c>
      <c r="K58" s="114">
        <v>0</v>
      </c>
      <c r="L58" s="126">
        <f t="shared" si="14"/>
        <v>1066</v>
      </c>
      <c r="M58" s="114">
        <v>97</v>
      </c>
      <c r="N58" s="127">
        <f t="shared" si="15"/>
        <v>1163</v>
      </c>
    </row>
    <row r="59" spans="1:14" x14ac:dyDescent="0.3">
      <c r="A59" s="190" t="s">
        <v>52</v>
      </c>
      <c r="B59" s="114">
        <v>391</v>
      </c>
      <c r="C59" s="114">
        <v>4341</v>
      </c>
      <c r="D59" s="114">
        <v>99</v>
      </c>
      <c r="E59" s="114">
        <v>63</v>
      </c>
      <c r="F59" s="114">
        <v>6</v>
      </c>
      <c r="G59" s="114">
        <v>3139</v>
      </c>
      <c r="H59" s="114">
        <v>40</v>
      </c>
      <c r="I59" s="114">
        <v>92</v>
      </c>
      <c r="J59" s="114">
        <v>292</v>
      </c>
      <c r="K59" s="114">
        <v>2</v>
      </c>
      <c r="L59" s="126">
        <f t="shared" si="14"/>
        <v>8465</v>
      </c>
      <c r="M59" s="114">
        <v>3961</v>
      </c>
      <c r="N59" s="127">
        <f t="shared" si="15"/>
        <v>12426</v>
      </c>
    </row>
    <row r="60" spans="1:14" x14ac:dyDescent="0.3">
      <c r="A60" s="190" t="s">
        <v>53</v>
      </c>
      <c r="B60" s="114">
        <v>22</v>
      </c>
      <c r="C60" s="114">
        <v>103</v>
      </c>
      <c r="D60" s="114">
        <v>1</v>
      </c>
      <c r="E60" s="114">
        <v>0</v>
      </c>
      <c r="F60" s="114">
        <v>0</v>
      </c>
      <c r="G60" s="114">
        <v>54</v>
      </c>
      <c r="H60" s="114">
        <v>0</v>
      </c>
      <c r="I60" s="114">
        <v>3</v>
      </c>
      <c r="J60" s="114">
        <v>6</v>
      </c>
      <c r="K60" s="114">
        <v>0</v>
      </c>
      <c r="L60" s="126">
        <f t="shared" si="14"/>
        <v>189</v>
      </c>
      <c r="M60" s="114">
        <v>0</v>
      </c>
      <c r="N60" s="127">
        <f t="shared" si="15"/>
        <v>189</v>
      </c>
    </row>
    <row r="61" spans="1:14" s="115" customFormat="1" x14ac:dyDescent="0.3">
      <c r="A61" s="191" t="s">
        <v>30</v>
      </c>
      <c r="B61" s="126">
        <f>SUM(B51:B60)</f>
        <v>575</v>
      </c>
      <c r="C61" s="126">
        <f>SUM(C51:C60)</f>
        <v>7196</v>
      </c>
      <c r="D61" s="126">
        <f>SUM(D51:D60)</f>
        <v>100</v>
      </c>
      <c r="E61" s="126">
        <f>SUM(E51:E60)</f>
        <v>81</v>
      </c>
      <c r="F61" s="126">
        <v>10</v>
      </c>
      <c r="G61" s="126">
        <f>SUM(G51:G60)</f>
        <v>4364</v>
      </c>
      <c r="H61" s="126">
        <f>SUM(H51:H60)</f>
        <v>40</v>
      </c>
      <c r="I61" s="126">
        <f>SUM(I51:I60)</f>
        <v>100</v>
      </c>
      <c r="J61" s="126">
        <f>SUM(J51:J60)</f>
        <v>596</v>
      </c>
      <c r="K61" s="126">
        <f>SUM(K51:K60)</f>
        <v>3</v>
      </c>
      <c r="L61" s="128">
        <f t="shared" si="14"/>
        <v>13065</v>
      </c>
      <c r="M61" s="129">
        <f>SUM(M51:M60)</f>
        <v>4169</v>
      </c>
      <c r="N61" s="127">
        <f t="shared" si="15"/>
        <v>17234</v>
      </c>
    </row>
    <row r="63" spans="1:14" x14ac:dyDescent="0.3">
      <c r="A63" s="337" t="s">
        <v>202</v>
      </c>
      <c r="B63" s="338"/>
      <c r="C63" s="338"/>
      <c r="D63" s="338"/>
      <c r="E63" s="338"/>
    </row>
    <row r="64" spans="1:14" s="243" customFormat="1" ht="28" x14ac:dyDescent="0.3">
      <c r="A64" s="239"/>
      <c r="B64" s="311" t="s">
        <v>63</v>
      </c>
      <c r="C64" s="312" t="s">
        <v>171</v>
      </c>
      <c r="D64" s="311" t="s">
        <v>40</v>
      </c>
      <c r="E64" s="311" t="s">
        <v>37</v>
      </c>
      <c r="F64" s="297" t="s">
        <v>41</v>
      </c>
      <c r="G64" s="313" t="s">
        <v>67</v>
      </c>
    </row>
    <row r="65" spans="1:14" x14ac:dyDescent="0.3">
      <c r="A65" s="190" t="s">
        <v>66</v>
      </c>
      <c r="B65" s="114"/>
      <c r="C65" s="114"/>
      <c r="D65" s="114"/>
      <c r="E65" s="114">
        <v>2</v>
      </c>
      <c r="F65" s="117">
        <f t="shared" ref="F65:F69" si="16">SUM(B65:E65)</f>
        <v>2</v>
      </c>
      <c r="G65" s="118">
        <f>(2-4)/4</f>
        <v>-0.5</v>
      </c>
      <c r="J65" s="115"/>
      <c r="N65" s="113"/>
    </row>
    <row r="66" spans="1:14" x14ac:dyDescent="0.3">
      <c r="A66" s="190" t="s">
        <v>45</v>
      </c>
      <c r="B66" s="114"/>
      <c r="C66" s="114"/>
      <c r="D66" s="114"/>
      <c r="E66" s="114"/>
      <c r="F66" s="117">
        <f t="shared" si="16"/>
        <v>0</v>
      </c>
      <c r="G66" s="118"/>
      <c r="J66" s="115"/>
      <c r="N66" s="113"/>
    </row>
    <row r="67" spans="1:14" x14ac:dyDescent="0.3">
      <c r="A67" s="190" t="s">
        <v>47</v>
      </c>
      <c r="B67" s="114"/>
      <c r="C67" s="114">
        <v>7</v>
      </c>
      <c r="D67" s="114"/>
      <c r="E67" s="114">
        <v>29</v>
      </c>
      <c r="F67" s="117">
        <f t="shared" si="16"/>
        <v>36</v>
      </c>
      <c r="G67" s="118">
        <f>SUM(F67-G78)/G78</f>
        <v>0.2857142857142857</v>
      </c>
      <c r="J67" s="115"/>
      <c r="N67" s="113"/>
    </row>
    <row r="68" spans="1:14" x14ac:dyDescent="0.3">
      <c r="A68" s="190" t="s">
        <v>48</v>
      </c>
      <c r="B68" s="114"/>
      <c r="C68" s="114"/>
      <c r="D68" s="114"/>
      <c r="E68" s="114"/>
      <c r="F68" s="117">
        <f t="shared" si="16"/>
        <v>0</v>
      </c>
      <c r="G68" s="118"/>
      <c r="J68" s="115"/>
      <c r="N68" s="113"/>
    </row>
    <row r="69" spans="1:14" x14ac:dyDescent="0.3">
      <c r="A69" s="190" t="s">
        <v>51</v>
      </c>
      <c r="B69" s="114"/>
      <c r="C69" s="114">
        <v>1</v>
      </c>
      <c r="D69" s="114"/>
      <c r="E69" s="114">
        <v>1</v>
      </c>
      <c r="F69" s="117">
        <f t="shared" si="16"/>
        <v>2</v>
      </c>
      <c r="G69" s="118">
        <f>SUM(F69-G80)/G80</f>
        <v>-0.92592592592592593</v>
      </c>
      <c r="J69" s="115"/>
      <c r="N69" s="113"/>
    </row>
    <row r="70" spans="1:14" x14ac:dyDescent="0.3">
      <c r="A70" s="190" t="s">
        <v>52</v>
      </c>
      <c r="B70" s="114">
        <v>1</v>
      </c>
      <c r="C70" s="114">
        <v>458</v>
      </c>
      <c r="D70" s="114"/>
      <c r="E70" s="114">
        <v>64</v>
      </c>
      <c r="F70" s="117">
        <f>SUM(B70:E70)</f>
        <v>523</v>
      </c>
      <c r="G70" s="118">
        <f>SUM(F70-G81)/G81</f>
        <v>-0.12395309882747069</v>
      </c>
      <c r="I70" s="113" t="s">
        <v>217</v>
      </c>
      <c r="J70" s="115"/>
      <c r="N70" s="113"/>
    </row>
    <row r="71" spans="1:14" s="115" customFormat="1" x14ac:dyDescent="0.3">
      <c r="A71" s="127" t="s">
        <v>30</v>
      </c>
      <c r="B71" s="119"/>
      <c r="C71" s="115">
        <f>SUM(C65:C70)</f>
        <v>466</v>
      </c>
      <c r="D71" s="119">
        <f>SUM(D65:D70)</f>
        <v>0</v>
      </c>
      <c r="E71" s="119">
        <f>SUM(E65:E70)</f>
        <v>96</v>
      </c>
      <c r="F71" s="120">
        <f>SUM(B71:E71)</f>
        <v>562</v>
      </c>
      <c r="G71" s="118">
        <f>SUM(F71-G82)/G82</f>
        <v>-0.14329268292682926</v>
      </c>
    </row>
    <row r="72" spans="1:14" s="115" customFormat="1" x14ac:dyDescent="0.3">
      <c r="A72" s="129" t="s">
        <v>0</v>
      </c>
      <c r="B72" s="121"/>
      <c r="C72" s="121">
        <f>SUM(C71-C82)/C82</f>
        <v>0.60137457044673537</v>
      </c>
      <c r="D72" s="121">
        <v>0</v>
      </c>
      <c r="E72" s="121">
        <f>SUM(E71-E82)/E82</f>
        <v>4.6470588235294121</v>
      </c>
      <c r="F72" s="121">
        <f>SUM(F71-F82)/G82</f>
        <v>-0.41463414634146339</v>
      </c>
      <c r="G72" s="122"/>
    </row>
    <row r="73" spans="1:14" s="115" customFormat="1" x14ac:dyDescent="0.3">
      <c r="A73" s="222"/>
      <c r="B73" s="223"/>
      <c r="C73" s="223"/>
      <c r="D73" s="223"/>
      <c r="E73" s="223"/>
      <c r="F73" s="224"/>
      <c r="G73" s="122"/>
    </row>
    <row r="74" spans="1:14" x14ac:dyDescent="0.3">
      <c r="A74" s="337" t="s">
        <v>170</v>
      </c>
      <c r="B74" s="338"/>
      <c r="C74" s="338"/>
      <c r="D74" s="338"/>
      <c r="E74" s="338"/>
    </row>
    <row r="75" spans="1:14" s="243" customFormat="1" ht="42" x14ac:dyDescent="0.3">
      <c r="A75" s="239"/>
      <c r="B75" s="311" t="s">
        <v>63</v>
      </c>
      <c r="C75" s="312" t="s">
        <v>171</v>
      </c>
      <c r="D75" s="311" t="s">
        <v>40</v>
      </c>
      <c r="E75" s="311" t="s">
        <v>37</v>
      </c>
      <c r="F75" s="297" t="s">
        <v>41</v>
      </c>
      <c r="G75" s="298" t="s">
        <v>65</v>
      </c>
      <c r="H75" s="313" t="s">
        <v>67</v>
      </c>
      <c r="I75" s="313" t="s">
        <v>68</v>
      </c>
      <c r="K75" s="243" t="s">
        <v>191</v>
      </c>
    </row>
    <row r="76" spans="1:14" x14ac:dyDescent="0.3">
      <c r="A76" s="190" t="s">
        <v>66</v>
      </c>
      <c r="B76" s="114">
        <v>2</v>
      </c>
      <c r="C76" s="114">
        <v>2</v>
      </c>
      <c r="D76" s="114">
        <v>2</v>
      </c>
      <c r="E76" s="114"/>
      <c r="F76" s="225">
        <f t="shared" ref="F76:F80" si="17">SUM(B76:E76)</f>
        <v>6</v>
      </c>
      <c r="G76" s="226">
        <f t="shared" ref="G76:G81" si="18">SUM(C76:E76)</f>
        <v>4</v>
      </c>
      <c r="H76" s="118">
        <f t="shared" ref="H76" si="19">H74</f>
        <v>0</v>
      </c>
      <c r="I76" s="227">
        <v>0</v>
      </c>
      <c r="K76" s="113" t="s">
        <v>192</v>
      </c>
    </row>
    <row r="77" spans="1:14" x14ac:dyDescent="0.3">
      <c r="A77" s="190" t="s">
        <v>45</v>
      </c>
      <c r="B77" s="114"/>
      <c r="C77" s="114"/>
      <c r="D77" s="114"/>
      <c r="E77" s="114"/>
      <c r="F77" s="225"/>
      <c r="G77" s="226">
        <f t="shared" si="18"/>
        <v>0</v>
      </c>
      <c r="H77" s="118" t="s">
        <v>145</v>
      </c>
      <c r="I77" s="227" t="s">
        <v>145</v>
      </c>
    </row>
    <row r="78" spans="1:14" x14ac:dyDescent="0.3">
      <c r="A78" s="190" t="s">
        <v>47</v>
      </c>
      <c r="B78" s="114">
        <v>14</v>
      </c>
      <c r="C78" s="114">
        <v>9</v>
      </c>
      <c r="D78" s="114">
        <v>17</v>
      </c>
      <c r="E78" s="114">
        <v>2</v>
      </c>
      <c r="F78" s="225">
        <f t="shared" si="17"/>
        <v>42</v>
      </c>
      <c r="G78" s="226">
        <f t="shared" si="18"/>
        <v>28</v>
      </c>
      <c r="H78" s="118">
        <f>SUM(F78-F90)/F90</f>
        <v>-4.5454545454545456E-2</v>
      </c>
      <c r="I78" s="227">
        <f>SUM(G78-G90)/G90</f>
        <v>6</v>
      </c>
    </row>
    <row r="79" spans="1:14" x14ac:dyDescent="0.3">
      <c r="A79" s="190" t="s">
        <v>48</v>
      </c>
      <c r="B79" s="114"/>
      <c r="C79" s="114"/>
      <c r="D79" s="114"/>
      <c r="E79" s="114"/>
      <c r="F79" s="225">
        <f t="shared" si="17"/>
        <v>0</v>
      </c>
      <c r="G79" s="226">
        <f t="shared" si="18"/>
        <v>0</v>
      </c>
      <c r="H79" s="118" t="s">
        <v>145</v>
      </c>
      <c r="I79" s="227" t="s">
        <v>145</v>
      </c>
    </row>
    <row r="80" spans="1:14" x14ac:dyDescent="0.3">
      <c r="A80" s="190" t="s">
        <v>51</v>
      </c>
      <c r="B80" s="114">
        <v>27</v>
      </c>
      <c r="C80" s="114"/>
      <c r="D80" s="114">
        <v>27</v>
      </c>
      <c r="E80" s="114"/>
      <c r="F80" s="225">
        <f t="shared" si="17"/>
        <v>54</v>
      </c>
      <c r="G80" s="226">
        <f t="shared" si="18"/>
        <v>27</v>
      </c>
      <c r="H80" s="118">
        <f>SUM(F80-F92)/F92</f>
        <v>-0.22857142857142856</v>
      </c>
      <c r="I80" s="227">
        <v>0</v>
      </c>
    </row>
    <row r="81" spans="1:9" x14ac:dyDescent="0.3">
      <c r="A81" s="190" t="s">
        <v>52</v>
      </c>
      <c r="B81" s="114">
        <v>135</v>
      </c>
      <c r="C81" s="114">
        <v>280</v>
      </c>
      <c r="D81" s="114">
        <v>302</v>
      </c>
      <c r="E81" s="114">
        <v>15</v>
      </c>
      <c r="F81" s="225">
        <f>SUM(B81:E81)</f>
        <v>732</v>
      </c>
      <c r="G81" s="226">
        <f t="shared" si="18"/>
        <v>597</v>
      </c>
      <c r="H81" s="118">
        <f>SUM(F81-F93)/F93</f>
        <v>-0.1212484993997599</v>
      </c>
      <c r="I81" s="227">
        <f>SUM(G81-G93)/G93</f>
        <v>0.15028901734104047</v>
      </c>
    </row>
    <row r="82" spans="1:9" s="115" customFormat="1" x14ac:dyDescent="0.3">
      <c r="A82" s="127" t="s">
        <v>30</v>
      </c>
      <c r="B82" s="119">
        <f>SUM(B76:B81)</f>
        <v>178</v>
      </c>
      <c r="C82" s="115">
        <f>SUM(C76:C81)</f>
        <v>291</v>
      </c>
      <c r="D82" s="119">
        <f>SUM(D76:D81)</f>
        <v>348</v>
      </c>
      <c r="E82" s="119">
        <f>SUM(E76:E81)</f>
        <v>17</v>
      </c>
      <c r="F82" s="228">
        <f>SUM(B82:E82)</f>
        <v>834</v>
      </c>
      <c r="G82" s="229">
        <f>SUM(C82:E82)</f>
        <v>656</v>
      </c>
      <c r="H82" s="118">
        <f>SUM(F82-F94)/F94</f>
        <v>-0.12578616352201258</v>
      </c>
      <c r="I82" s="227">
        <f>SUM(G82-G94)/G94</f>
        <v>0.25190839694656486</v>
      </c>
    </row>
    <row r="83" spans="1:9" s="115" customFormat="1" x14ac:dyDescent="0.3">
      <c r="A83" s="129" t="s">
        <v>0</v>
      </c>
      <c r="B83" s="121">
        <f>SUM(B82-B93)/B93</f>
        <v>-0.43312101910828027</v>
      </c>
      <c r="C83" s="121">
        <f>SUM(C82-C93)/C93</f>
        <v>-0.43713733075435202</v>
      </c>
      <c r="D83" s="121">
        <v>0</v>
      </c>
      <c r="E83" s="121">
        <f>SUM(E82-E94)/E94</f>
        <v>2.4</v>
      </c>
      <c r="F83" s="121">
        <f>SUM(F82-F94)/F94</f>
        <v>-0.12578616352201258</v>
      </c>
      <c r="G83" s="122"/>
    </row>
    <row r="86" spans="1:9" x14ac:dyDescent="0.3">
      <c r="A86" s="337" t="s">
        <v>157</v>
      </c>
      <c r="B86" s="338"/>
      <c r="C86" s="338"/>
      <c r="D86" s="338"/>
      <c r="E86" s="338"/>
    </row>
    <row r="87" spans="1:9" s="243" customFormat="1" ht="42" x14ac:dyDescent="0.3">
      <c r="A87" s="239"/>
      <c r="B87" s="311" t="s">
        <v>63</v>
      </c>
      <c r="C87" s="312" t="s">
        <v>171</v>
      </c>
      <c r="D87" s="311" t="s">
        <v>40</v>
      </c>
      <c r="E87" s="311" t="s">
        <v>37</v>
      </c>
      <c r="F87" s="297" t="s">
        <v>41</v>
      </c>
      <c r="G87" s="298" t="s">
        <v>65</v>
      </c>
      <c r="H87" s="313" t="s">
        <v>67</v>
      </c>
      <c r="I87" s="313" t="s">
        <v>68</v>
      </c>
    </row>
    <row r="88" spans="1:9" x14ac:dyDescent="0.3">
      <c r="A88" s="190" t="s">
        <v>66</v>
      </c>
      <c r="B88" s="114">
        <v>7</v>
      </c>
      <c r="C88" s="114">
        <v>0</v>
      </c>
      <c r="D88" s="114">
        <v>0</v>
      </c>
      <c r="E88" s="114">
        <v>0</v>
      </c>
      <c r="F88" s="117">
        <f t="shared" ref="F88:F93" si="20">SUM(B88:E88)</f>
        <v>7</v>
      </c>
      <c r="G88" s="230">
        <f t="shared" ref="G88:G93" si="21">SUM(C88:E88)</f>
        <v>0</v>
      </c>
      <c r="H88" s="118">
        <f t="shared" ref="H88" si="22">H86</f>
        <v>0</v>
      </c>
      <c r="I88" s="227">
        <f>SUM(G88-G99)/G99</f>
        <v>-1</v>
      </c>
    </row>
    <row r="89" spans="1:9" x14ac:dyDescent="0.3">
      <c r="A89" s="190" t="s">
        <v>45</v>
      </c>
      <c r="B89" s="114">
        <v>0</v>
      </c>
      <c r="C89" s="114">
        <v>0</v>
      </c>
      <c r="D89" s="114">
        <v>0</v>
      </c>
      <c r="E89" s="114">
        <v>0</v>
      </c>
      <c r="F89" s="117">
        <f t="shared" si="20"/>
        <v>0</v>
      </c>
      <c r="G89" s="230">
        <f t="shared" si="21"/>
        <v>0</v>
      </c>
      <c r="H89" s="118" t="s">
        <v>145</v>
      </c>
      <c r="I89" s="227" t="s">
        <v>145</v>
      </c>
    </row>
    <row r="90" spans="1:9" x14ac:dyDescent="0.3">
      <c r="A90" s="190" t="s">
        <v>47</v>
      </c>
      <c r="B90" s="114">
        <v>40</v>
      </c>
      <c r="C90" s="114">
        <v>1</v>
      </c>
      <c r="D90" s="114">
        <v>0</v>
      </c>
      <c r="E90" s="114">
        <v>3</v>
      </c>
      <c r="F90" s="117">
        <f t="shared" si="20"/>
        <v>44</v>
      </c>
      <c r="G90" s="230">
        <f t="shared" si="21"/>
        <v>4</v>
      </c>
      <c r="H90" s="118">
        <f>SUM(F90-F101)/F101</f>
        <v>-0.56862745098039214</v>
      </c>
      <c r="I90" s="227">
        <f>SUM(G90-G101)/G101</f>
        <v>1</v>
      </c>
    </row>
    <row r="91" spans="1:9" x14ac:dyDescent="0.3">
      <c r="A91" s="190" t="s">
        <v>48</v>
      </c>
      <c r="B91" s="114">
        <v>0</v>
      </c>
      <c r="C91" s="114">
        <v>0</v>
      </c>
      <c r="D91" s="114">
        <v>0</v>
      </c>
      <c r="E91" s="114">
        <v>0</v>
      </c>
      <c r="F91" s="117">
        <f t="shared" si="20"/>
        <v>0</v>
      </c>
      <c r="G91" s="230">
        <f t="shared" si="21"/>
        <v>0</v>
      </c>
      <c r="H91" s="118" t="s">
        <v>145</v>
      </c>
      <c r="I91" s="227" t="s">
        <v>145</v>
      </c>
    </row>
    <row r="92" spans="1:9" x14ac:dyDescent="0.3">
      <c r="A92" s="190" t="s">
        <v>51</v>
      </c>
      <c r="B92" s="114">
        <v>69</v>
      </c>
      <c r="C92" s="114">
        <v>1</v>
      </c>
      <c r="D92" s="114">
        <v>0</v>
      </c>
      <c r="E92" s="114">
        <v>0</v>
      </c>
      <c r="F92" s="117">
        <f t="shared" si="20"/>
        <v>70</v>
      </c>
      <c r="G92" s="230">
        <f t="shared" si="21"/>
        <v>1</v>
      </c>
      <c r="H92" s="118">
        <f>SUM(F92-F103)/F103</f>
        <v>-0.27835051546391754</v>
      </c>
      <c r="I92" s="227">
        <v>0</v>
      </c>
    </row>
    <row r="93" spans="1:9" x14ac:dyDescent="0.3">
      <c r="A93" s="190" t="s">
        <v>52</v>
      </c>
      <c r="B93" s="114">
        <v>314</v>
      </c>
      <c r="C93" s="114">
        <v>517</v>
      </c>
      <c r="D93" s="114">
        <v>0</v>
      </c>
      <c r="E93" s="114">
        <v>2</v>
      </c>
      <c r="F93" s="117">
        <f t="shared" si="20"/>
        <v>833</v>
      </c>
      <c r="G93" s="230">
        <f t="shared" si="21"/>
        <v>519</v>
      </c>
      <c r="H93" s="118">
        <f>SUM(F93-F104)/F104</f>
        <v>-0.78969957081545061</v>
      </c>
      <c r="I93" s="227">
        <f t="shared" ref="H93:I94" si="23">SUM(G93-G104)/G104</f>
        <v>-1.5180265654648957E-2</v>
      </c>
    </row>
    <row r="94" spans="1:9" s="115" customFormat="1" x14ac:dyDescent="0.3">
      <c r="A94" s="127" t="s">
        <v>30</v>
      </c>
      <c r="B94" s="119">
        <f>SUM(B88:B93)</f>
        <v>430</v>
      </c>
      <c r="C94" s="115">
        <f>SUM(C88:C93)</f>
        <v>519</v>
      </c>
      <c r="D94" s="119">
        <f>SUM(D88:D93)</f>
        <v>0</v>
      </c>
      <c r="E94" s="119">
        <f>SUM(E88:E93)</f>
        <v>5</v>
      </c>
      <c r="F94" s="120">
        <f>SUM(B94:E94)</f>
        <v>954</v>
      </c>
      <c r="G94" s="229">
        <f>SUM(C94:E94)</f>
        <v>524</v>
      </c>
      <c r="H94" s="118">
        <f t="shared" si="23"/>
        <v>-0.21931260229132571</v>
      </c>
      <c r="I94" s="227">
        <f>SUM(G94-G105)/G105</f>
        <v>-1.1320754716981131E-2</v>
      </c>
    </row>
    <row r="95" spans="1:9" s="115" customFormat="1" x14ac:dyDescent="0.3">
      <c r="A95" s="129" t="s">
        <v>0</v>
      </c>
      <c r="B95" s="121">
        <f>SUM(B94-B105)/B105</f>
        <v>-0.88183566913987355</v>
      </c>
      <c r="C95" s="121">
        <f>SUM(C94-C105)/C105</f>
        <v>1.5655577299412915E-2</v>
      </c>
      <c r="D95" s="121">
        <v>0</v>
      </c>
      <c r="E95" s="121">
        <f>SUM(E94-E105)/E105</f>
        <v>-0.73684210526315785</v>
      </c>
      <c r="F95" s="121">
        <f>SUM(F94-F105)/F105</f>
        <v>-0.21931260229132571</v>
      </c>
      <c r="G95" s="122"/>
    </row>
    <row r="97" spans="1:7" x14ac:dyDescent="0.3">
      <c r="A97" s="339" t="s">
        <v>156</v>
      </c>
      <c r="B97" s="338"/>
      <c r="C97" s="338"/>
      <c r="D97" s="338"/>
      <c r="E97" s="338"/>
      <c r="F97" s="231"/>
    </row>
    <row r="98" spans="1:7" s="243" customFormat="1" x14ac:dyDescent="0.3">
      <c r="A98" s="314"/>
      <c r="B98" s="314" t="s">
        <v>63</v>
      </c>
      <c r="C98" s="314" t="s">
        <v>64</v>
      </c>
      <c r="D98" s="314" t="s">
        <v>40</v>
      </c>
      <c r="E98" s="314" t="s">
        <v>37</v>
      </c>
      <c r="F98" s="315" t="s">
        <v>41</v>
      </c>
      <c r="G98" s="298" t="s">
        <v>65</v>
      </c>
    </row>
    <row r="99" spans="1:7" x14ac:dyDescent="0.3">
      <c r="A99" s="186" t="s">
        <v>66</v>
      </c>
      <c r="B99" s="114">
        <v>8</v>
      </c>
      <c r="C99" s="114">
        <v>1</v>
      </c>
      <c r="D99" s="114">
        <v>0</v>
      </c>
      <c r="E99" s="114">
        <v>0</v>
      </c>
      <c r="F99" s="117">
        <f t="shared" ref="F99:F104" si="24">SUM(B99:E99)</f>
        <v>9</v>
      </c>
      <c r="G99" s="230">
        <f t="shared" ref="G99:G105" si="25">SUM(C99:E99)</f>
        <v>1</v>
      </c>
    </row>
    <row r="100" spans="1:7" x14ac:dyDescent="0.3">
      <c r="A100" s="186" t="s">
        <v>45</v>
      </c>
      <c r="B100" s="114">
        <v>0</v>
      </c>
      <c r="C100" s="114">
        <v>0</v>
      </c>
      <c r="D100" s="114">
        <v>0</v>
      </c>
      <c r="E100" s="114">
        <v>0</v>
      </c>
      <c r="F100" s="117">
        <f t="shared" si="24"/>
        <v>0</v>
      </c>
      <c r="G100" s="230">
        <f t="shared" si="25"/>
        <v>0</v>
      </c>
    </row>
    <row r="101" spans="1:7" x14ac:dyDescent="0.3">
      <c r="A101" s="186" t="s">
        <v>47</v>
      </c>
      <c r="B101" s="114">
        <v>100</v>
      </c>
      <c r="C101" s="114">
        <v>0</v>
      </c>
      <c r="D101" s="114">
        <v>0</v>
      </c>
      <c r="E101" s="114">
        <v>2</v>
      </c>
      <c r="F101" s="117">
        <f t="shared" si="24"/>
        <v>102</v>
      </c>
      <c r="G101" s="230">
        <f t="shared" si="25"/>
        <v>2</v>
      </c>
    </row>
    <row r="102" spans="1:7" x14ac:dyDescent="0.3">
      <c r="A102" s="186" t="s">
        <v>48</v>
      </c>
      <c r="B102" s="114">
        <v>0</v>
      </c>
      <c r="C102" s="114">
        <v>0</v>
      </c>
      <c r="D102" s="114">
        <v>0</v>
      </c>
      <c r="E102" s="114">
        <v>0</v>
      </c>
      <c r="F102" s="117">
        <f t="shared" si="24"/>
        <v>0</v>
      </c>
      <c r="G102" s="230">
        <f t="shared" si="25"/>
        <v>0</v>
      </c>
    </row>
    <row r="103" spans="1:7" x14ac:dyDescent="0.3">
      <c r="A103" s="186" t="s">
        <v>51</v>
      </c>
      <c r="B103" s="114">
        <v>97</v>
      </c>
      <c r="C103" s="114">
        <v>0</v>
      </c>
      <c r="D103" s="114">
        <v>0</v>
      </c>
      <c r="E103" s="114">
        <v>0</v>
      </c>
      <c r="F103" s="117">
        <f t="shared" si="24"/>
        <v>97</v>
      </c>
      <c r="G103" s="230">
        <f t="shared" si="25"/>
        <v>0</v>
      </c>
    </row>
    <row r="104" spans="1:7" x14ac:dyDescent="0.3">
      <c r="A104" s="186" t="s">
        <v>52</v>
      </c>
      <c r="B104" s="114">
        <v>3434</v>
      </c>
      <c r="C104" s="114">
        <v>510</v>
      </c>
      <c r="D104" s="114">
        <v>0</v>
      </c>
      <c r="E104" s="114">
        <v>17</v>
      </c>
      <c r="F104" s="117">
        <f t="shared" si="24"/>
        <v>3961</v>
      </c>
      <c r="G104" s="230">
        <f>SUM(C104:E104)</f>
        <v>527</v>
      </c>
    </row>
    <row r="105" spans="1:7" s="115" customFormat="1" x14ac:dyDescent="0.3">
      <c r="A105" s="232" t="s">
        <v>30</v>
      </c>
      <c r="B105" s="128">
        <f>SUM(B99:B104)</f>
        <v>3639</v>
      </c>
      <c r="C105" s="128">
        <f>SUM(C99:C104)</f>
        <v>511</v>
      </c>
      <c r="D105" s="128">
        <f>SUM(D99:D104)</f>
        <v>0</v>
      </c>
      <c r="E105" s="128">
        <f>SUM(E99:E104)</f>
        <v>19</v>
      </c>
      <c r="F105" s="120">
        <v>1222</v>
      </c>
      <c r="G105" s="229">
        <f t="shared" si="25"/>
        <v>530</v>
      </c>
    </row>
  </sheetData>
  <mergeCells count="4">
    <mergeCell ref="A74:E74"/>
    <mergeCell ref="A86:E86"/>
    <mergeCell ref="A97:E97"/>
    <mergeCell ref="A63:E6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65"/>
  <sheetViews>
    <sheetView topLeftCell="A25" zoomScale="90" zoomScaleNormal="90" workbookViewId="0">
      <selection activeCell="N5" sqref="N5"/>
    </sheetView>
  </sheetViews>
  <sheetFormatPr defaultColWidth="8.7265625" defaultRowHeight="14" x14ac:dyDescent="0.3"/>
  <cols>
    <col min="1" max="1" width="23.81640625" style="249" customWidth="1"/>
    <col min="2" max="2" width="11.453125" style="113" bestFit="1" customWidth="1"/>
    <col min="3" max="3" width="10.453125" style="113" bestFit="1" customWidth="1"/>
    <col min="4" max="4" width="11.453125" style="113" bestFit="1" customWidth="1"/>
    <col min="5" max="5" width="7.81640625" style="113" customWidth="1"/>
    <col min="6" max="6" width="8.81640625" style="113" customWidth="1"/>
    <col min="7" max="7" width="11.26953125" style="113" customWidth="1"/>
    <col min="8" max="8" width="10.26953125" style="113" bestFit="1" customWidth="1"/>
    <col min="9" max="13" width="8.81640625" style="113" bestFit="1" customWidth="1"/>
    <col min="14" max="14" width="8.7265625" style="236" customWidth="1"/>
    <col min="15" max="15" width="8.54296875" style="234" customWidth="1"/>
    <col min="16" max="16" width="8.81640625" style="113" bestFit="1" customWidth="1"/>
    <col min="17" max="16384" width="8.7265625" style="113"/>
  </cols>
  <sheetData>
    <row r="1" spans="1:16" x14ac:dyDescent="0.3">
      <c r="A1" s="340" t="s">
        <v>209</v>
      </c>
      <c r="B1" s="340"/>
      <c r="C1" s="340"/>
      <c r="D1" s="340"/>
      <c r="E1" s="114"/>
      <c r="F1" s="114"/>
      <c r="G1" s="114"/>
      <c r="H1" s="114"/>
      <c r="I1" s="114"/>
      <c r="J1" s="114"/>
      <c r="K1" s="114"/>
      <c r="L1" s="114"/>
      <c r="M1" s="114"/>
      <c r="N1" s="233"/>
    </row>
    <row r="3" spans="1:16" s="236" customFormat="1" ht="42" x14ac:dyDescent="0.3">
      <c r="A3" s="235" t="s">
        <v>69</v>
      </c>
      <c r="O3" s="237"/>
    </row>
    <row r="4" spans="1:16" s="243" customFormat="1" ht="28" x14ac:dyDescent="0.3">
      <c r="A4" s="238"/>
      <c r="B4" s="239" t="s">
        <v>70</v>
      </c>
      <c r="C4" s="239" t="s">
        <v>71</v>
      </c>
      <c r="D4" s="239" t="s">
        <v>72</v>
      </c>
      <c r="E4" s="239" t="s">
        <v>73</v>
      </c>
      <c r="F4" s="239" t="s">
        <v>74</v>
      </c>
      <c r="G4" s="239" t="s">
        <v>75</v>
      </c>
      <c r="H4" s="239" t="s">
        <v>76</v>
      </c>
      <c r="I4" s="239" t="s">
        <v>77</v>
      </c>
      <c r="J4" s="239" t="s">
        <v>78</v>
      </c>
      <c r="K4" s="239" t="s">
        <v>79</v>
      </c>
      <c r="L4" s="239" t="s">
        <v>80</v>
      </c>
      <c r="M4" s="239" t="s">
        <v>81</v>
      </c>
      <c r="N4" s="240" t="s">
        <v>205</v>
      </c>
      <c r="O4" s="241" t="s">
        <v>204</v>
      </c>
      <c r="P4" s="242" t="s">
        <v>163</v>
      </c>
    </row>
    <row r="5" spans="1:16" x14ac:dyDescent="0.3">
      <c r="A5" s="244" t="s">
        <v>82</v>
      </c>
      <c r="B5" s="114">
        <v>90</v>
      </c>
      <c r="C5" s="114">
        <v>159</v>
      </c>
      <c r="D5" s="114">
        <v>306</v>
      </c>
      <c r="E5" s="114">
        <v>350</v>
      </c>
      <c r="F5" s="114">
        <v>226</v>
      </c>
      <c r="G5" s="114">
        <v>59</v>
      </c>
      <c r="H5" s="114">
        <v>185</v>
      </c>
      <c r="I5" s="114">
        <v>222</v>
      </c>
      <c r="J5" s="114">
        <v>213</v>
      </c>
      <c r="K5" s="114">
        <v>123</v>
      </c>
      <c r="L5" s="114">
        <v>96</v>
      </c>
      <c r="M5" s="114">
        <v>104</v>
      </c>
      <c r="N5" s="225">
        <f t="shared" ref="N5:N11" si="0">SUM(B5:M5)</f>
        <v>2133</v>
      </c>
      <c r="O5" s="245">
        <v>2409</v>
      </c>
      <c r="P5" s="187">
        <f>SUM(N5-O5)/O5</f>
        <v>-0.11457036114570361</v>
      </c>
    </row>
    <row r="6" spans="1:16" x14ac:dyDescent="0.3">
      <c r="A6" s="244" t="s">
        <v>83</v>
      </c>
      <c r="B6" s="114">
        <v>2</v>
      </c>
      <c r="C6" s="114">
        <v>7</v>
      </c>
      <c r="D6" s="114">
        <v>5</v>
      </c>
      <c r="E6" s="114">
        <v>10</v>
      </c>
      <c r="F6" s="114">
        <v>2</v>
      </c>
      <c r="G6" s="114">
        <v>0</v>
      </c>
      <c r="H6" s="114">
        <v>5</v>
      </c>
      <c r="I6" s="114">
        <v>7</v>
      </c>
      <c r="J6" s="114">
        <v>20</v>
      </c>
      <c r="K6" s="114">
        <v>8</v>
      </c>
      <c r="L6" s="114">
        <v>10</v>
      </c>
      <c r="M6" s="114">
        <v>5</v>
      </c>
      <c r="N6" s="225">
        <f t="shared" si="0"/>
        <v>81</v>
      </c>
      <c r="O6" s="245">
        <v>82</v>
      </c>
      <c r="P6" s="187">
        <f t="shared" ref="P6:P13" si="1">SUM(N6-O6)/O6</f>
        <v>-1.2195121951219513E-2</v>
      </c>
    </row>
    <row r="7" spans="1:16" x14ac:dyDescent="0.3">
      <c r="A7" s="244" t="s">
        <v>84</v>
      </c>
      <c r="B7" s="114">
        <v>88</v>
      </c>
      <c r="C7" s="114">
        <v>152</v>
      </c>
      <c r="D7" s="114">
        <v>301</v>
      </c>
      <c r="E7" s="114">
        <v>340</v>
      </c>
      <c r="F7" s="114">
        <v>224</v>
      </c>
      <c r="G7" s="114">
        <v>59</v>
      </c>
      <c r="H7" s="114">
        <v>180</v>
      </c>
      <c r="I7" s="114">
        <v>215</v>
      </c>
      <c r="J7" s="114">
        <v>193</v>
      </c>
      <c r="K7" s="114">
        <v>115</v>
      </c>
      <c r="L7" s="114">
        <v>86</v>
      </c>
      <c r="M7" s="114">
        <v>99</v>
      </c>
      <c r="N7" s="225">
        <f t="shared" si="0"/>
        <v>2052</v>
      </c>
      <c r="O7" s="245">
        <v>2327</v>
      </c>
      <c r="P7" s="187">
        <f t="shared" si="1"/>
        <v>-0.11817791147400086</v>
      </c>
    </row>
    <row r="8" spans="1:16" x14ac:dyDescent="0.3">
      <c r="A8" s="244" t="s">
        <v>85</v>
      </c>
      <c r="B8" s="114">
        <v>64</v>
      </c>
      <c r="C8" s="114">
        <v>92</v>
      </c>
      <c r="D8" s="114">
        <v>194</v>
      </c>
      <c r="E8" s="114">
        <v>155</v>
      </c>
      <c r="F8" s="114">
        <v>192</v>
      </c>
      <c r="G8" s="114">
        <v>48</v>
      </c>
      <c r="H8" s="114">
        <v>98</v>
      </c>
      <c r="I8" s="114">
        <v>114</v>
      </c>
      <c r="J8" s="114">
        <v>144</v>
      </c>
      <c r="K8" s="114">
        <v>66</v>
      </c>
      <c r="L8" s="114">
        <v>49</v>
      </c>
      <c r="M8" s="114">
        <v>53</v>
      </c>
      <c r="N8" s="225">
        <f t="shared" si="0"/>
        <v>1269</v>
      </c>
      <c r="O8" s="245">
        <v>1178</v>
      </c>
      <c r="P8" s="187">
        <f t="shared" si="1"/>
        <v>7.7249575551782676E-2</v>
      </c>
    </row>
    <row r="9" spans="1:16" x14ac:dyDescent="0.3">
      <c r="A9" s="244" t="s">
        <v>86</v>
      </c>
      <c r="B9" s="114">
        <v>22</v>
      </c>
      <c r="C9" s="114">
        <v>31</v>
      </c>
      <c r="D9" s="114">
        <v>87</v>
      </c>
      <c r="E9" s="114">
        <v>110</v>
      </c>
      <c r="F9" s="114">
        <v>85</v>
      </c>
      <c r="G9" s="114">
        <v>29</v>
      </c>
      <c r="H9" s="114">
        <v>34</v>
      </c>
      <c r="I9" s="114">
        <v>91</v>
      </c>
      <c r="J9" s="114">
        <v>67</v>
      </c>
      <c r="K9" s="114">
        <v>42</v>
      </c>
      <c r="L9" s="114">
        <v>47</v>
      </c>
      <c r="M9" s="114">
        <v>37</v>
      </c>
      <c r="N9" s="225">
        <f t="shared" si="0"/>
        <v>682</v>
      </c>
      <c r="O9" s="245">
        <v>988</v>
      </c>
      <c r="P9" s="187">
        <f t="shared" si="1"/>
        <v>-0.30971659919028338</v>
      </c>
    </row>
    <row r="10" spans="1:16" x14ac:dyDescent="0.3">
      <c r="A10" s="244" t="s">
        <v>87</v>
      </c>
      <c r="B10" s="114">
        <v>86</v>
      </c>
      <c r="C10" s="114">
        <v>123</v>
      </c>
      <c r="D10" s="114">
        <v>281</v>
      </c>
      <c r="E10" s="114">
        <v>265</v>
      </c>
      <c r="F10" s="114">
        <v>277</v>
      </c>
      <c r="G10" s="114">
        <v>77</v>
      </c>
      <c r="H10" s="114">
        <v>132</v>
      </c>
      <c r="I10" s="114">
        <v>205</v>
      </c>
      <c r="J10" s="114">
        <v>211</v>
      </c>
      <c r="K10" s="114">
        <v>108</v>
      </c>
      <c r="L10" s="114">
        <v>96</v>
      </c>
      <c r="M10" s="114">
        <v>90</v>
      </c>
      <c r="N10" s="225">
        <f>SUM(B10:M10)</f>
        <v>1951</v>
      </c>
      <c r="O10" s="245">
        <v>2166</v>
      </c>
      <c r="P10" s="187">
        <f t="shared" si="1"/>
        <v>-9.9261311172668509E-2</v>
      </c>
    </row>
    <row r="11" spans="1:16" x14ac:dyDescent="0.3">
      <c r="A11" s="244" t="s">
        <v>88</v>
      </c>
      <c r="B11" s="114">
        <v>1</v>
      </c>
      <c r="C11" s="114">
        <v>11</v>
      </c>
      <c r="D11" s="114">
        <v>23</v>
      </c>
      <c r="E11" s="114">
        <v>19</v>
      </c>
      <c r="F11" s="114">
        <v>23</v>
      </c>
      <c r="G11" s="114">
        <v>5</v>
      </c>
      <c r="H11" s="114">
        <v>14</v>
      </c>
      <c r="I11" s="114">
        <v>1</v>
      </c>
      <c r="J11" s="114">
        <v>1</v>
      </c>
      <c r="K11" s="114">
        <v>0</v>
      </c>
      <c r="L11" s="114">
        <v>0</v>
      </c>
      <c r="M11" s="114">
        <v>0</v>
      </c>
      <c r="N11" s="225">
        <f t="shared" si="0"/>
        <v>98</v>
      </c>
      <c r="O11" s="245">
        <v>132</v>
      </c>
      <c r="P11" s="187">
        <f t="shared" si="1"/>
        <v>-0.25757575757575757</v>
      </c>
    </row>
    <row r="12" spans="1:16" x14ac:dyDescent="0.3">
      <c r="A12" s="244" t="s">
        <v>89</v>
      </c>
      <c r="B12" s="246">
        <f t="shared" ref="B12:M12" si="2">SUM(B10/(B10+B11))*100</f>
        <v>98.850574712643677</v>
      </c>
      <c r="C12" s="246">
        <f t="shared" si="2"/>
        <v>91.791044776119406</v>
      </c>
      <c r="D12" s="246">
        <f t="shared" si="2"/>
        <v>92.43421052631578</v>
      </c>
      <c r="E12" s="246">
        <f t="shared" si="2"/>
        <v>93.309859154929569</v>
      </c>
      <c r="F12" s="246">
        <f t="shared" si="2"/>
        <v>92.333333333333329</v>
      </c>
      <c r="G12" s="246">
        <f t="shared" si="2"/>
        <v>93.902439024390233</v>
      </c>
      <c r="H12" s="246">
        <f t="shared" si="2"/>
        <v>90.410958904109577</v>
      </c>
      <c r="I12" s="246">
        <f t="shared" si="2"/>
        <v>99.514563106796118</v>
      </c>
      <c r="J12" s="246">
        <f t="shared" si="2"/>
        <v>99.528301886792448</v>
      </c>
      <c r="K12" s="246">
        <f t="shared" si="2"/>
        <v>100</v>
      </c>
      <c r="L12" s="246">
        <f t="shared" si="2"/>
        <v>100</v>
      </c>
      <c r="M12" s="246">
        <f t="shared" si="2"/>
        <v>100</v>
      </c>
      <c r="N12" s="247">
        <f>SUM(N10/(N10+N11))*100</f>
        <v>95.217179111761837</v>
      </c>
      <c r="O12" s="248">
        <v>94.26</v>
      </c>
      <c r="P12" s="187">
        <f t="shared" si="1"/>
        <v>1.0154669125417268E-2</v>
      </c>
    </row>
    <row r="13" spans="1:16" x14ac:dyDescent="0.3">
      <c r="A13" s="244" t="s">
        <v>90</v>
      </c>
      <c r="B13" s="246">
        <f t="shared" ref="B13:N13" si="3">SUM(B11/(B10+B11))*100</f>
        <v>1.1494252873563218</v>
      </c>
      <c r="C13" s="246">
        <f t="shared" si="3"/>
        <v>8.2089552238805972</v>
      </c>
      <c r="D13" s="246">
        <f t="shared" si="3"/>
        <v>7.5657894736842106</v>
      </c>
      <c r="E13" s="246">
        <f t="shared" si="3"/>
        <v>6.6901408450704221</v>
      </c>
      <c r="F13" s="246">
        <f t="shared" si="3"/>
        <v>7.6666666666666661</v>
      </c>
      <c r="G13" s="246">
        <f t="shared" si="3"/>
        <v>6.0975609756097562</v>
      </c>
      <c r="H13" s="246">
        <f t="shared" si="3"/>
        <v>9.5890410958904102</v>
      </c>
      <c r="I13" s="246">
        <f t="shared" si="3"/>
        <v>0.48543689320388345</v>
      </c>
      <c r="J13" s="246">
        <f t="shared" si="3"/>
        <v>0.47169811320754718</v>
      </c>
      <c r="K13" s="246">
        <f t="shared" si="3"/>
        <v>0</v>
      </c>
      <c r="L13" s="246">
        <f t="shared" si="3"/>
        <v>0</v>
      </c>
      <c r="M13" s="246">
        <f t="shared" si="3"/>
        <v>0</v>
      </c>
      <c r="N13" s="247">
        <f t="shared" si="3"/>
        <v>4.7828208882381649</v>
      </c>
      <c r="O13" s="248">
        <v>5.74</v>
      </c>
      <c r="P13" s="187">
        <f t="shared" si="1"/>
        <v>-0.16675594281565076</v>
      </c>
    </row>
    <row r="14" spans="1:16" x14ac:dyDescent="0.3"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113"/>
      <c r="O14" s="251"/>
    </row>
    <row r="15" spans="1:16" x14ac:dyDescent="0.3">
      <c r="O15" s="251"/>
    </row>
    <row r="16" spans="1:16" s="236" customFormat="1" x14ac:dyDescent="0.3">
      <c r="A16" s="235" t="s">
        <v>91</v>
      </c>
      <c r="O16" s="252"/>
    </row>
    <row r="17" spans="1:18" s="243" customFormat="1" ht="28" x14ac:dyDescent="0.3">
      <c r="A17" s="238"/>
      <c r="B17" s="239" t="s">
        <v>70</v>
      </c>
      <c r="C17" s="239" t="s">
        <v>71</v>
      </c>
      <c r="D17" s="239" t="s">
        <v>72</v>
      </c>
      <c r="E17" s="239" t="s">
        <v>73</v>
      </c>
      <c r="F17" s="239" t="s">
        <v>74</v>
      </c>
      <c r="G17" s="239" t="s">
        <v>75</v>
      </c>
      <c r="H17" s="239" t="s">
        <v>76</v>
      </c>
      <c r="I17" s="239" t="s">
        <v>77</v>
      </c>
      <c r="J17" s="239" t="s">
        <v>78</v>
      </c>
      <c r="K17" s="239" t="s">
        <v>79</v>
      </c>
      <c r="L17" s="239" t="s">
        <v>80</v>
      </c>
      <c r="M17" s="239" t="s">
        <v>81</v>
      </c>
      <c r="N17" s="240" t="s">
        <v>205</v>
      </c>
      <c r="O17" s="241" t="s">
        <v>204</v>
      </c>
      <c r="P17" s="242" t="s">
        <v>163</v>
      </c>
    </row>
    <row r="18" spans="1:18" x14ac:dyDescent="0.3">
      <c r="A18" s="244" t="s">
        <v>41</v>
      </c>
      <c r="B18" s="114">
        <v>118</v>
      </c>
      <c r="C18" s="114">
        <v>186</v>
      </c>
      <c r="D18" s="114">
        <v>360</v>
      </c>
      <c r="E18" s="114">
        <v>401</v>
      </c>
      <c r="F18" s="114">
        <v>330</v>
      </c>
      <c r="G18" s="114">
        <v>87</v>
      </c>
      <c r="H18" s="114">
        <v>193</v>
      </c>
      <c r="I18" s="114">
        <v>259</v>
      </c>
      <c r="J18" s="114">
        <v>261</v>
      </c>
      <c r="K18" s="114">
        <v>148</v>
      </c>
      <c r="L18" s="114">
        <v>129</v>
      </c>
      <c r="M18" s="114">
        <v>127</v>
      </c>
      <c r="N18" s="225">
        <f>SUM(B18:M18)</f>
        <v>2599</v>
      </c>
      <c r="O18" s="245">
        <v>2880</v>
      </c>
      <c r="P18" s="187">
        <f>SUM(N18-O18)/O18</f>
        <v>-9.7569444444444445E-2</v>
      </c>
    </row>
    <row r="19" spans="1:18" x14ac:dyDescent="0.3">
      <c r="A19" s="244" t="s">
        <v>92</v>
      </c>
      <c r="B19" s="114">
        <v>31</v>
      </c>
      <c r="C19" s="114">
        <v>43</v>
      </c>
      <c r="D19" s="114">
        <v>104</v>
      </c>
      <c r="E19" s="114">
        <v>144</v>
      </c>
      <c r="F19" s="114">
        <v>102</v>
      </c>
      <c r="G19" s="114">
        <v>30</v>
      </c>
      <c r="H19" s="114">
        <v>40</v>
      </c>
      <c r="I19" s="114">
        <v>101</v>
      </c>
      <c r="J19" s="114">
        <v>79</v>
      </c>
      <c r="K19" s="114">
        <v>57</v>
      </c>
      <c r="L19" s="114">
        <v>55</v>
      </c>
      <c r="M19" s="114">
        <v>47</v>
      </c>
      <c r="N19" s="225">
        <f>SUM(B19:M19)</f>
        <v>833</v>
      </c>
      <c r="O19" s="245">
        <v>1181</v>
      </c>
      <c r="P19" s="187">
        <f>SUM(N19-O19)/O19</f>
        <v>-0.29466553767993225</v>
      </c>
    </row>
    <row r="20" spans="1:18" x14ac:dyDescent="0.3">
      <c r="A20" s="244" t="s">
        <v>93</v>
      </c>
      <c r="B20" s="114">
        <v>87</v>
      </c>
      <c r="C20" s="114">
        <v>143</v>
      </c>
      <c r="D20" s="114">
        <v>256</v>
      </c>
      <c r="E20" s="114">
        <v>257</v>
      </c>
      <c r="F20" s="114">
        <v>228</v>
      </c>
      <c r="G20" s="114">
        <v>57</v>
      </c>
      <c r="H20" s="114">
        <v>153</v>
      </c>
      <c r="I20" s="114">
        <v>158</v>
      </c>
      <c r="J20" s="114">
        <v>182</v>
      </c>
      <c r="K20" s="114">
        <v>91</v>
      </c>
      <c r="L20" s="114">
        <v>74</v>
      </c>
      <c r="M20" s="114">
        <v>80</v>
      </c>
      <c r="N20" s="225">
        <f>SUM(B20:M20)</f>
        <v>1766</v>
      </c>
      <c r="O20" s="245">
        <v>1699</v>
      </c>
      <c r="P20" s="187">
        <f>SUM(N20-O20)/O20</f>
        <v>3.9434961742201298E-2</v>
      </c>
      <c r="R20" s="253"/>
    </row>
    <row r="22" spans="1:18" ht="28" x14ac:dyDescent="0.3">
      <c r="A22" s="235" t="s">
        <v>208</v>
      </c>
    </row>
    <row r="24" spans="1:18" s="236" customFormat="1" ht="42" x14ac:dyDescent="0.3">
      <c r="A24" s="235" t="s">
        <v>94</v>
      </c>
      <c r="O24" s="237"/>
    </row>
    <row r="25" spans="1:18" s="243" customFormat="1" ht="28" x14ac:dyDescent="0.3">
      <c r="A25" s="238"/>
      <c r="B25" s="239" t="s">
        <v>70</v>
      </c>
      <c r="C25" s="239" t="s">
        <v>71</v>
      </c>
      <c r="D25" s="239" t="s">
        <v>72</v>
      </c>
      <c r="E25" s="239" t="s">
        <v>73</v>
      </c>
      <c r="F25" s="239" t="s">
        <v>74</v>
      </c>
      <c r="G25" s="239" t="s">
        <v>75</v>
      </c>
      <c r="H25" s="239" t="s">
        <v>76</v>
      </c>
      <c r="I25" s="239" t="s">
        <v>77</v>
      </c>
      <c r="J25" s="239" t="s">
        <v>78</v>
      </c>
      <c r="K25" s="239" t="s">
        <v>79</v>
      </c>
      <c r="L25" s="239" t="s">
        <v>80</v>
      </c>
      <c r="M25" s="239" t="s">
        <v>81</v>
      </c>
      <c r="N25" s="240" t="s">
        <v>205</v>
      </c>
      <c r="O25" s="241" t="s">
        <v>204</v>
      </c>
      <c r="P25" s="242" t="s">
        <v>163</v>
      </c>
    </row>
    <row r="26" spans="1:18" x14ac:dyDescent="0.3">
      <c r="A26" s="244" t="s">
        <v>95</v>
      </c>
      <c r="B26" s="114">
        <v>236</v>
      </c>
      <c r="C26" s="114">
        <v>523</v>
      </c>
      <c r="D26" s="114">
        <v>459</v>
      </c>
      <c r="E26" s="114">
        <v>701</v>
      </c>
      <c r="F26" s="114">
        <v>574</v>
      </c>
      <c r="G26" s="114">
        <v>285</v>
      </c>
      <c r="H26" s="114">
        <v>440</v>
      </c>
      <c r="I26" s="114">
        <v>568</v>
      </c>
      <c r="J26" s="114">
        <v>604</v>
      </c>
      <c r="K26" s="114">
        <v>528</v>
      </c>
      <c r="L26" s="114">
        <v>401</v>
      </c>
      <c r="M26" s="114">
        <v>289</v>
      </c>
      <c r="N26" s="225">
        <f t="shared" ref="N26:N32" si="4">SUM(B26:M26)</f>
        <v>5608</v>
      </c>
      <c r="O26" s="245">
        <v>4103</v>
      </c>
      <c r="P26" s="187">
        <f>SUM(N26-O26)/O26</f>
        <v>0.36680477699244457</v>
      </c>
    </row>
    <row r="27" spans="1:18" x14ac:dyDescent="0.3">
      <c r="A27" s="244" t="s">
        <v>83</v>
      </c>
      <c r="B27" s="114">
        <v>0</v>
      </c>
      <c r="C27" s="114">
        <v>0</v>
      </c>
      <c r="D27" s="114">
        <v>3</v>
      </c>
      <c r="E27" s="114">
        <v>0</v>
      </c>
      <c r="F27" s="114">
        <v>2</v>
      </c>
      <c r="G27" s="114">
        <v>2</v>
      </c>
      <c r="H27" s="114">
        <v>1</v>
      </c>
      <c r="I27" s="114">
        <v>1</v>
      </c>
      <c r="J27" s="114">
        <v>2</v>
      </c>
      <c r="K27" s="114">
        <v>1</v>
      </c>
      <c r="L27" s="114">
        <v>2</v>
      </c>
      <c r="M27" s="114">
        <v>1</v>
      </c>
      <c r="N27" s="225">
        <f t="shared" si="4"/>
        <v>15</v>
      </c>
      <c r="O27" s="245">
        <v>15</v>
      </c>
      <c r="P27" s="187">
        <f t="shared" ref="P27:P34" si="5">SUM(N27-O27)/O27</f>
        <v>0</v>
      </c>
    </row>
    <row r="28" spans="1:18" x14ac:dyDescent="0.3">
      <c r="A28" s="244" t="s">
        <v>84</v>
      </c>
      <c r="B28" s="114">
        <v>236</v>
      </c>
      <c r="C28" s="114">
        <v>523</v>
      </c>
      <c r="D28" s="114">
        <v>456</v>
      </c>
      <c r="E28" s="114">
        <v>701</v>
      </c>
      <c r="F28" s="114">
        <v>572</v>
      </c>
      <c r="G28" s="114">
        <v>283</v>
      </c>
      <c r="H28" s="114">
        <v>439</v>
      </c>
      <c r="I28" s="114">
        <v>567</v>
      </c>
      <c r="J28" s="114">
        <v>602</v>
      </c>
      <c r="K28" s="114">
        <v>527</v>
      </c>
      <c r="L28" s="114">
        <v>399</v>
      </c>
      <c r="M28" s="114">
        <v>288</v>
      </c>
      <c r="N28" s="225">
        <f t="shared" si="4"/>
        <v>5593</v>
      </c>
      <c r="O28" s="245">
        <v>4088</v>
      </c>
      <c r="P28" s="187">
        <f t="shared" si="5"/>
        <v>0.36815068493150682</v>
      </c>
    </row>
    <row r="29" spans="1:18" x14ac:dyDescent="0.3">
      <c r="A29" s="244" t="s">
        <v>85</v>
      </c>
      <c r="B29" s="114">
        <v>76</v>
      </c>
      <c r="C29" s="114">
        <v>107</v>
      </c>
      <c r="D29" s="114">
        <v>55</v>
      </c>
      <c r="E29" s="114">
        <v>102</v>
      </c>
      <c r="F29" s="114">
        <v>84</v>
      </c>
      <c r="G29" s="114">
        <v>36</v>
      </c>
      <c r="H29" s="114">
        <v>88</v>
      </c>
      <c r="I29" s="114">
        <v>67</v>
      </c>
      <c r="J29" s="114">
        <v>83</v>
      </c>
      <c r="K29" s="114">
        <v>58</v>
      </c>
      <c r="L29" s="114">
        <v>81</v>
      </c>
      <c r="M29" s="114">
        <v>49</v>
      </c>
      <c r="N29" s="225">
        <f t="shared" si="4"/>
        <v>886</v>
      </c>
      <c r="O29" s="245">
        <v>976</v>
      </c>
      <c r="P29" s="187">
        <f t="shared" si="5"/>
        <v>-9.2213114754098366E-2</v>
      </c>
    </row>
    <row r="30" spans="1:18" x14ac:dyDescent="0.3">
      <c r="A30" s="244" t="s">
        <v>86</v>
      </c>
      <c r="B30" s="114">
        <v>13</v>
      </c>
      <c r="C30" s="114">
        <v>13</v>
      </c>
      <c r="D30" s="114">
        <v>12</v>
      </c>
      <c r="E30" s="114">
        <v>18</v>
      </c>
      <c r="F30" s="114">
        <v>25</v>
      </c>
      <c r="G30" s="114">
        <v>6</v>
      </c>
      <c r="H30" s="114">
        <v>17</v>
      </c>
      <c r="I30" s="114">
        <v>25</v>
      </c>
      <c r="J30" s="114">
        <v>19</v>
      </c>
      <c r="K30" s="114">
        <v>30</v>
      </c>
      <c r="L30" s="114">
        <v>23</v>
      </c>
      <c r="M30" s="114">
        <v>8</v>
      </c>
      <c r="N30" s="225">
        <f t="shared" si="4"/>
        <v>209</v>
      </c>
      <c r="O30" s="245">
        <v>199</v>
      </c>
      <c r="P30" s="187">
        <f t="shared" si="5"/>
        <v>5.0251256281407038E-2</v>
      </c>
    </row>
    <row r="31" spans="1:18" x14ac:dyDescent="0.3">
      <c r="A31" s="244" t="s">
        <v>87</v>
      </c>
      <c r="B31" s="114">
        <v>89</v>
      </c>
      <c r="C31" s="114">
        <v>120</v>
      </c>
      <c r="D31" s="114">
        <v>67</v>
      </c>
      <c r="E31" s="114">
        <v>120</v>
      </c>
      <c r="F31" s="114">
        <v>109</v>
      </c>
      <c r="G31" s="114">
        <v>42</v>
      </c>
      <c r="H31" s="114">
        <v>105</v>
      </c>
      <c r="I31" s="114">
        <v>92</v>
      </c>
      <c r="J31" s="114">
        <v>102</v>
      </c>
      <c r="K31" s="114">
        <v>88</v>
      </c>
      <c r="L31" s="114">
        <v>104</v>
      </c>
      <c r="M31" s="114">
        <v>57</v>
      </c>
      <c r="N31" s="225">
        <f t="shared" si="4"/>
        <v>1095</v>
      </c>
      <c r="O31" s="245">
        <v>1175</v>
      </c>
      <c r="P31" s="187">
        <f t="shared" si="5"/>
        <v>-6.8085106382978725E-2</v>
      </c>
    </row>
    <row r="32" spans="1:18" x14ac:dyDescent="0.3">
      <c r="A32" s="244" t="s">
        <v>88</v>
      </c>
      <c r="B32" s="114">
        <v>144</v>
      </c>
      <c r="C32" s="114">
        <v>400</v>
      </c>
      <c r="D32" s="114">
        <v>394</v>
      </c>
      <c r="E32" s="114">
        <v>579</v>
      </c>
      <c r="F32" s="114">
        <v>465</v>
      </c>
      <c r="G32" s="114">
        <v>246</v>
      </c>
      <c r="H32" s="114">
        <v>324</v>
      </c>
      <c r="I32" s="114">
        <v>479</v>
      </c>
      <c r="J32" s="114">
        <v>500</v>
      </c>
      <c r="K32" s="114">
        <v>438</v>
      </c>
      <c r="L32" s="114">
        <v>301</v>
      </c>
      <c r="M32" s="114">
        <v>229</v>
      </c>
      <c r="N32" s="225">
        <f t="shared" si="4"/>
        <v>4499</v>
      </c>
      <c r="O32" s="245">
        <v>2893</v>
      </c>
      <c r="P32" s="187">
        <f t="shared" si="5"/>
        <v>0.55513307984790872</v>
      </c>
    </row>
    <row r="33" spans="1:16" x14ac:dyDescent="0.3">
      <c r="A33" s="244" t="s">
        <v>89</v>
      </c>
      <c r="B33" s="246">
        <f t="shared" ref="B33:N33" si="6">SUM(B31/(B31+B32))*100</f>
        <v>38.197424892703864</v>
      </c>
      <c r="C33" s="246">
        <f t="shared" si="6"/>
        <v>23.076923076923077</v>
      </c>
      <c r="D33" s="246">
        <f t="shared" si="6"/>
        <v>14.533622559652928</v>
      </c>
      <c r="E33" s="246">
        <f t="shared" si="6"/>
        <v>17.167381974248926</v>
      </c>
      <c r="F33" s="246">
        <f t="shared" si="6"/>
        <v>18.989547038327526</v>
      </c>
      <c r="G33" s="246">
        <f t="shared" si="6"/>
        <v>14.583333333333334</v>
      </c>
      <c r="H33" s="246">
        <f t="shared" si="6"/>
        <v>24.475524475524477</v>
      </c>
      <c r="I33" s="246">
        <f t="shared" si="6"/>
        <v>16.112084063047284</v>
      </c>
      <c r="J33" s="246">
        <f t="shared" si="6"/>
        <v>16.943521594684384</v>
      </c>
      <c r="K33" s="246">
        <f t="shared" si="6"/>
        <v>16.730038022813687</v>
      </c>
      <c r="L33" s="246">
        <f t="shared" si="6"/>
        <v>25.679012345679013</v>
      </c>
      <c r="M33" s="246">
        <f t="shared" si="6"/>
        <v>19.93006993006993</v>
      </c>
      <c r="N33" s="254">
        <f t="shared" si="6"/>
        <v>19.5745441544512</v>
      </c>
      <c r="O33" s="255">
        <v>28.88</v>
      </c>
      <c r="P33" s="187">
        <f t="shared" si="5"/>
        <v>-0.32221107498437673</v>
      </c>
    </row>
    <row r="34" spans="1:16" x14ac:dyDescent="0.3">
      <c r="A34" s="244" t="s">
        <v>90</v>
      </c>
      <c r="B34" s="246">
        <f t="shared" ref="B34:N34" si="7">SUM(B32/(B31+B32))*100</f>
        <v>61.802575107296143</v>
      </c>
      <c r="C34" s="246">
        <f t="shared" si="7"/>
        <v>76.923076923076934</v>
      </c>
      <c r="D34" s="246">
        <f t="shared" si="7"/>
        <v>85.466377440347074</v>
      </c>
      <c r="E34" s="246">
        <f t="shared" si="7"/>
        <v>82.832618025751074</v>
      </c>
      <c r="F34" s="246">
        <f t="shared" si="7"/>
        <v>81.01045296167247</v>
      </c>
      <c r="G34" s="246">
        <f t="shared" si="7"/>
        <v>85.416666666666657</v>
      </c>
      <c r="H34" s="246">
        <f t="shared" si="7"/>
        <v>75.52447552447552</v>
      </c>
      <c r="I34" s="246">
        <f t="shared" si="7"/>
        <v>83.887915936952723</v>
      </c>
      <c r="J34" s="246">
        <f t="shared" si="7"/>
        <v>83.056478405315616</v>
      </c>
      <c r="K34" s="246">
        <f t="shared" si="7"/>
        <v>83.269961977186313</v>
      </c>
      <c r="L34" s="246">
        <f t="shared" si="7"/>
        <v>74.320987654320987</v>
      </c>
      <c r="M34" s="246">
        <f t="shared" si="7"/>
        <v>80.069930069930066</v>
      </c>
      <c r="N34" s="254">
        <f t="shared" si="7"/>
        <v>80.425455845548797</v>
      </c>
      <c r="O34" s="255">
        <v>71.12</v>
      </c>
      <c r="P34" s="187">
        <f t="shared" si="5"/>
        <v>0.13084161762582666</v>
      </c>
    </row>
    <row r="37" spans="1:16" s="236" customFormat="1" x14ac:dyDescent="0.3">
      <c r="A37" s="235" t="s">
        <v>96</v>
      </c>
      <c r="O37" s="237"/>
    </row>
    <row r="38" spans="1:16" s="243" customFormat="1" ht="28" x14ac:dyDescent="0.3">
      <c r="A38" s="239"/>
      <c r="B38" s="239" t="s">
        <v>70</v>
      </c>
      <c r="C38" s="239" t="s">
        <v>71</v>
      </c>
      <c r="D38" s="239" t="s">
        <v>72</v>
      </c>
      <c r="E38" s="239" t="s">
        <v>73</v>
      </c>
      <c r="F38" s="239" t="s">
        <v>74</v>
      </c>
      <c r="G38" s="239" t="s">
        <v>75</v>
      </c>
      <c r="H38" s="239" t="s">
        <v>76</v>
      </c>
      <c r="I38" s="239" t="s">
        <v>77</v>
      </c>
      <c r="J38" s="239" t="s">
        <v>78</v>
      </c>
      <c r="K38" s="239" t="s">
        <v>79</v>
      </c>
      <c r="L38" s="239" t="s">
        <v>80</v>
      </c>
      <c r="M38" s="239" t="s">
        <v>81</v>
      </c>
      <c r="N38" s="240" t="s">
        <v>205</v>
      </c>
      <c r="O38" s="241" t="s">
        <v>204</v>
      </c>
      <c r="P38" s="242" t="s">
        <v>163</v>
      </c>
    </row>
    <row r="39" spans="1:16" x14ac:dyDescent="0.3">
      <c r="A39" s="244" t="s">
        <v>41</v>
      </c>
      <c r="B39" s="114">
        <v>89</v>
      </c>
      <c r="C39" s="114">
        <v>120</v>
      </c>
      <c r="D39" s="114">
        <v>67</v>
      </c>
      <c r="E39" s="114">
        <v>125</v>
      </c>
      <c r="F39" s="114">
        <v>113</v>
      </c>
      <c r="G39" s="114">
        <v>42</v>
      </c>
      <c r="H39" s="114">
        <v>106</v>
      </c>
      <c r="I39" s="114">
        <v>95</v>
      </c>
      <c r="J39" s="114">
        <v>105</v>
      </c>
      <c r="K39" s="114">
        <v>93</v>
      </c>
      <c r="L39" s="114">
        <v>90</v>
      </c>
      <c r="M39" s="114">
        <v>57</v>
      </c>
      <c r="N39" s="225">
        <f>SUM(B39:M39)</f>
        <v>1102</v>
      </c>
      <c r="O39" s="256">
        <v>1200</v>
      </c>
      <c r="P39" s="187">
        <f t="shared" ref="P39:P41" si="8">SUM(N39-O39)/N39</f>
        <v>-8.8929219600725959E-2</v>
      </c>
    </row>
    <row r="40" spans="1:16" x14ac:dyDescent="0.3">
      <c r="A40" s="244" t="s">
        <v>97</v>
      </c>
      <c r="B40" s="114">
        <v>12</v>
      </c>
      <c r="C40" s="114">
        <v>16</v>
      </c>
      <c r="D40" s="114">
        <v>13</v>
      </c>
      <c r="E40" s="114">
        <v>20</v>
      </c>
      <c r="F40" s="114">
        <v>27</v>
      </c>
      <c r="G40" s="114">
        <v>6</v>
      </c>
      <c r="H40" s="114">
        <v>19</v>
      </c>
      <c r="I40" s="114">
        <v>27</v>
      </c>
      <c r="J40" s="114">
        <v>21</v>
      </c>
      <c r="K40" s="114">
        <v>29</v>
      </c>
      <c r="L40" s="114">
        <v>21</v>
      </c>
      <c r="M40" s="114">
        <v>8</v>
      </c>
      <c r="N40" s="225">
        <f>SUM(B40:M40)</f>
        <v>219</v>
      </c>
      <c r="O40" s="256">
        <v>206</v>
      </c>
      <c r="P40" s="187">
        <f t="shared" si="8"/>
        <v>5.9360730593607303E-2</v>
      </c>
    </row>
    <row r="41" spans="1:16" x14ac:dyDescent="0.3">
      <c r="A41" s="244" t="s">
        <v>98</v>
      </c>
      <c r="B41" s="114">
        <v>77</v>
      </c>
      <c r="C41" s="114">
        <v>104</v>
      </c>
      <c r="D41" s="114">
        <v>54</v>
      </c>
      <c r="E41" s="114">
        <v>105</v>
      </c>
      <c r="F41" s="114">
        <v>86</v>
      </c>
      <c r="G41" s="114">
        <v>36</v>
      </c>
      <c r="H41" s="114">
        <v>87</v>
      </c>
      <c r="I41" s="114">
        <v>68</v>
      </c>
      <c r="J41" s="114">
        <v>84</v>
      </c>
      <c r="K41" s="114">
        <v>64</v>
      </c>
      <c r="L41" s="114">
        <v>69</v>
      </c>
      <c r="M41" s="114">
        <v>49</v>
      </c>
      <c r="N41" s="225">
        <f>SUM(B41:M41)</f>
        <v>883</v>
      </c>
      <c r="O41" s="256">
        <v>994</v>
      </c>
      <c r="P41" s="187">
        <f t="shared" si="8"/>
        <v>-0.12570781426953567</v>
      </c>
    </row>
    <row r="42" spans="1:16" x14ac:dyDescent="0.3">
      <c r="N42" s="257"/>
    </row>
    <row r="43" spans="1:16" ht="16.75" customHeight="1" x14ac:dyDescent="0.3"/>
    <row r="44" spans="1:16" ht="28" x14ac:dyDescent="0.3">
      <c r="A44" s="258" t="s">
        <v>207</v>
      </c>
      <c r="C44" s="259"/>
    </row>
    <row r="45" spans="1:16" s="262" customFormat="1" ht="42" x14ac:dyDescent="0.3">
      <c r="A45" s="260" t="s">
        <v>99</v>
      </c>
      <c r="B45" s="260" t="s">
        <v>41</v>
      </c>
      <c r="C45" s="260" t="s">
        <v>47</v>
      </c>
      <c r="D45" s="260" t="s">
        <v>52</v>
      </c>
      <c r="E45" s="260" t="s">
        <v>162</v>
      </c>
      <c r="F45" s="260" t="s">
        <v>100</v>
      </c>
      <c r="G45" s="261" t="s">
        <v>206</v>
      </c>
      <c r="H45" s="238" t="s">
        <v>163</v>
      </c>
      <c r="N45" s="263"/>
      <c r="O45" s="264"/>
    </row>
    <row r="46" spans="1:16" x14ac:dyDescent="0.3">
      <c r="A46" s="265" t="s">
        <v>101</v>
      </c>
      <c r="B46" s="114">
        <v>0</v>
      </c>
      <c r="C46" s="114"/>
      <c r="D46" s="114"/>
      <c r="E46" s="114"/>
      <c r="F46" s="114"/>
      <c r="G46" s="266">
        <v>0</v>
      </c>
      <c r="H46" s="114"/>
    </row>
    <row r="47" spans="1:16" x14ac:dyDescent="0.3">
      <c r="A47" s="265" t="s">
        <v>102</v>
      </c>
      <c r="B47" s="267">
        <v>1178</v>
      </c>
      <c r="C47" s="267">
        <v>62</v>
      </c>
      <c r="D47" s="267">
        <v>1116</v>
      </c>
      <c r="E47" s="114"/>
      <c r="F47" s="114">
        <v>37</v>
      </c>
      <c r="G47" s="268">
        <v>2017</v>
      </c>
      <c r="H47" s="187">
        <f>SUM(B47-G47)/G47</f>
        <v>-0.41596430342092217</v>
      </c>
    </row>
    <row r="48" spans="1:16" x14ac:dyDescent="0.3">
      <c r="A48" s="269" t="s">
        <v>161</v>
      </c>
      <c r="B48" s="267">
        <v>4340.7999999999975</v>
      </c>
      <c r="C48" s="267"/>
      <c r="D48" s="267"/>
      <c r="E48" s="114"/>
      <c r="F48" s="114">
        <v>112</v>
      </c>
      <c r="G48" s="266">
        <v>6772.67</v>
      </c>
      <c r="H48" s="187">
        <f>SUM(B48-G48)/G48</f>
        <v>-0.35907109013136662</v>
      </c>
    </row>
    <row r="49" spans="1:15" ht="28" x14ac:dyDescent="0.3">
      <c r="A49" s="244" t="s">
        <v>103</v>
      </c>
      <c r="B49" s="267"/>
      <c r="C49" s="267"/>
      <c r="D49" s="267"/>
      <c r="E49" s="114"/>
      <c r="F49" s="114"/>
      <c r="G49" s="266"/>
      <c r="H49" s="187"/>
    </row>
    <row r="50" spans="1:15" ht="28" x14ac:dyDescent="0.3">
      <c r="A50" s="244" t="s">
        <v>104</v>
      </c>
      <c r="B50" s="267"/>
      <c r="C50" s="267"/>
      <c r="D50" s="267"/>
      <c r="E50" s="114"/>
      <c r="F50" s="114"/>
      <c r="G50" s="266"/>
      <c r="H50" s="187"/>
    </row>
    <row r="51" spans="1:15" ht="28" x14ac:dyDescent="0.3">
      <c r="A51" s="221" t="s">
        <v>105</v>
      </c>
      <c r="B51" s="267"/>
      <c r="C51" s="267"/>
      <c r="D51" s="267"/>
      <c r="E51" s="114"/>
      <c r="F51" s="114"/>
      <c r="G51" s="270"/>
      <c r="H51" s="187"/>
    </row>
    <row r="52" spans="1:15" x14ac:dyDescent="0.3">
      <c r="A52" s="271" t="s">
        <v>106</v>
      </c>
      <c r="B52" s="272">
        <f>SUM(B47:B51)</f>
        <v>5518.7999999999975</v>
      </c>
      <c r="C52" s="267"/>
      <c r="D52" s="267"/>
      <c r="E52" s="114"/>
      <c r="F52" s="114"/>
      <c r="G52" s="270">
        <f>SUM(G47:G51)</f>
        <v>8789.67</v>
      </c>
      <c r="H52" s="187">
        <f t="shared" ref="H52:H58" si="9">SUM(B52-G52)/G52</f>
        <v>-0.37212659860950442</v>
      </c>
    </row>
    <row r="53" spans="1:15" x14ac:dyDescent="0.3">
      <c r="A53" s="244"/>
      <c r="B53" s="267"/>
      <c r="C53" s="267"/>
      <c r="D53" s="267"/>
      <c r="E53" s="114"/>
      <c r="F53" s="114"/>
      <c r="G53" s="266"/>
      <c r="H53" s="187"/>
    </row>
    <row r="54" spans="1:15" x14ac:dyDescent="0.3">
      <c r="A54" s="265" t="s">
        <v>107</v>
      </c>
      <c r="B54" s="267">
        <v>0</v>
      </c>
      <c r="C54" s="267"/>
      <c r="D54" s="267"/>
      <c r="E54" s="114"/>
      <c r="F54" s="114"/>
      <c r="G54" s="273">
        <v>0</v>
      </c>
      <c r="H54" s="187">
        <v>0</v>
      </c>
    </row>
    <row r="55" spans="1:15" x14ac:dyDescent="0.3">
      <c r="A55" s="265" t="s">
        <v>108</v>
      </c>
      <c r="B55" s="267">
        <v>3493.65</v>
      </c>
      <c r="C55" s="267"/>
      <c r="D55" s="267"/>
      <c r="E55" s="114"/>
      <c r="F55" s="114"/>
      <c r="G55" s="274">
        <v>3967.2000000000003</v>
      </c>
      <c r="H55" s="187">
        <f t="shared" si="9"/>
        <v>-0.11936630369026018</v>
      </c>
    </row>
    <row r="56" spans="1:15" ht="28" x14ac:dyDescent="0.3">
      <c r="A56" s="265" t="s">
        <v>109</v>
      </c>
      <c r="B56" s="275">
        <v>264.95</v>
      </c>
      <c r="C56" s="267"/>
      <c r="D56" s="267"/>
      <c r="E56" s="114"/>
      <c r="F56" s="114"/>
      <c r="G56" s="276">
        <v>294.18</v>
      </c>
      <c r="H56" s="187">
        <f t="shared" si="9"/>
        <v>-9.9360935481677945E-2</v>
      </c>
    </row>
    <row r="57" spans="1:15" s="234" customFormat="1" ht="42" x14ac:dyDescent="0.3">
      <c r="A57" s="221" t="s">
        <v>110</v>
      </c>
      <c r="B57" s="267"/>
      <c r="C57" s="267"/>
      <c r="D57" s="267"/>
      <c r="E57" s="114"/>
      <c r="F57" s="114"/>
      <c r="G57" s="277"/>
      <c r="H57" s="187"/>
      <c r="N57" s="237"/>
    </row>
    <row r="58" spans="1:15" ht="28" x14ac:dyDescent="0.3">
      <c r="A58" s="278" t="s">
        <v>111</v>
      </c>
      <c r="B58" s="279">
        <f>SUM(B52:B57)</f>
        <v>9277.3999999999978</v>
      </c>
      <c r="C58" s="280"/>
      <c r="D58" s="280"/>
      <c r="E58" s="280"/>
      <c r="F58" s="281"/>
      <c r="G58" s="282">
        <f>SUM(G52:G57)</f>
        <v>13051.050000000001</v>
      </c>
      <c r="H58" s="283">
        <f t="shared" si="9"/>
        <v>-0.28914531780967839</v>
      </c>
    </row>
    <row r="59" spans="1:15" x14ac:dyDescent="0.3">
      <c r="A59" s="284"/>
      <c r="B59" s="285"/>
      <c r="C59" s="285"/>
      <c r="D59" s="285"/>
      <c r="E59" s="285"/>
      <c r="F59" s="286"/>
      <c r="H59" s="287"/>
    </row>
    <row r="60" spans="1:15" x14ac:dyDescent="0.3">
      <c r="A60" s="288"/>
      <c r="H60" s="287"/>
    </row>
    <row r="61" spans="1:15" ht="28" x14ac:dyDescent="0.3">
      <c r="A61" s="258" t="s">
        <v>112</v>
      </c>
      <c r="H61" s="287"/>
    </row>
    <row r="62" spans="1:15" s="243" customFormat="1" ht="28" x14ac:dyDescent="0.3">
      <c r="A62" s="260"/>
      <c r="B62" s="260" t="s">
        <v>201</v>
      </c>
      <c r="C62" s="239" t="s">
        <v>176</v>
      </c>
      <c r="D62" s="238" t="s">
        <v>163</v>
      </c>
      <c r="H62" s="289"/>
      <c r="N62" s="290"/>
      <c r="O62" s="291"/>
    </row>
    <row r="63" spans="1:15" ht="42" x14ac:dyDescent="0.3">
      <c r="A63" s="265" t="s">
        <v>113</v>
      </c>
      <c r="B63" s="292"/>
      <c r="C63" s="293">
        <v>144</v>
      </c>
      <c r="D63" s="187"/>
      <c r="H63" s="287"/>
    </row>
    <row r="64" spans="1:15" ht="42" x14ac:dyDescent="0.3">
      <c r="A64" s="265" t="s">
        <v>114</v>
      </c>
      <c r="B64" s="294"/>
      <c r="C64" s="295"/>
      <c r="D64" s="187"/>
      <c r="H64" s="287"/>
    </row>
    <row r="65" spans="1:8" x14ac:dyDescent="0.3">
      <c r="A65" s="278" t="s">
        <v>115</v>
      </c>
      <c r="B65" s="278"/>
      <c r="C65" s="296">
        <f>SUM(C63:C64)</f>
        <v>144</v>
      </c>
      <c r="D65" s="187">
        <v>0.37</v>
      </c>
      <c r="H65" s="287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1"/>
  <sheetViews>
    <sheetView tabSelected="1" workbookViewId="0">
      <selection activeCell="P9" sqref="P9"/>
    </sheetView>
  </sheetViews>
  <sheetFormatPr defaultRowHeight="14.5" x14ac:dyDescent="0.35"/>
  <cols>
    <col min="1" max="1" width="14.54296875" customWidth="1"/>
    <col min="2" max="2" width="6.1796875" bestFit="1" customWidth="1"/>
    <col min="3" max="3" width="7.1796875" bestFit="1" customWidth="1"/>
    <col min="4" max="4" width="7" bestFit="1" customWidth="1"/>
    <col min="5" max="5" width="6.81640625" bestFit="1" customWidth="1"/>
    <col min="6" max="6" width="7.1796875" bestFit="1" customWidth="1"/>
    <col min="7" max="7" width="7" bestFit="1" customWidth="1"/>
    <col min="8" max="11" width="6.81640625" bestFit="1" customWidth="1"/>
    <col min="12" max="12" width="7.1796875" bestFit="1" customWidth="1"/>
    <col min="13" max="13" width="6.81640625" bestFit="1" customWidth="1"/>
    <col min="14" max="14" width="6.453125" bestFit="1" customWidth="1"/>
    <col min="15" max="15" width="8.54296875" bestFit="1" customWidth="1"/>
    <col min="16" max="16" width="9.26953125" customWidth="1"/>
  </cols>
  <sheetData>
    <row r="1" spans="1:16" x14ac:dyDescent="0.35">
      <c r="A1" s="341" t="s">
        <v>210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98"/>
    </row>
    <row r="2" spans="1:16" x14ac:dyDescent="0.35">
      <c r="A2" s="98"/>
      <c r="B2" s="106"/>
      <c r="C2" s="106"/>
      <c r="D2" s="106"/>
      <c r="E2" s="106"/>
      <c r="F2" s="69"/>
      <c r="G2" s="69"/>
      <c r="H2" s="69"/>
      <c r="I2" s="69"/>
      <c r="J2" s="69"/>
      <c r="K2" s="24"/>
      <c r="L2" s="24"/>
      <c r="M2" s="24"/>
      <c r="N2" s="99"/>
      <c r="O2" s="99"/>
    </row>
    <row r="3" spans="1:16" s="67" customFormat="1" ht="28.5" customHeight="1" x14ac:dyDescent="0.35">
      <c r="A3" s="108"/>
      <c r="B3" s="111">
        <v>43282</v>
      </c>
      <c r="C3" s="111">
        <v>43313</v>
      </c>
      <c r="D3" s="111">
        <v>43344</v>
      </c>
      <c r="E3" s="111">
        <v>43374</v>
      </c>
      <c r="F3" s="111">
        <v>43405</v>
      </c>
      <c r="G3" s="111">
        <v>43435</v>
      </c>
      <c r="H3" s="111">
        <v>43466</v>
      </c>
      <c r="I3" s="111">
        <v>43497</v>
      </c>
      <c r="J3" s="111">
        <v>43525</v>
      </c>
      <c r="K3" s="111">
        <v>43556</v>
      </c>
      <c r="L3" s="111">
        <v>43586</v>
      </c>
      <c r="M3" s="111">
        <v>43617</v>
      </c>
      <c r="N3" s="109" t="s">
        <v>116</v>
      </c>
      <c r="O3" s="76" t="s">
        <v>206</v>
      </c>
      <c r="P3" s="110" t="s">
        <v>0</v>
      </c>
    </row>
    <row r="4" spans="1:16" ht="25" x14ac:dyDescent="0.35">
      <c r="A4" s="35" t="s">
        <v>117</v>
      </c>
      <c r="B4" s="6">
        <v>0</v>
      </c>
      <c r="C4" s="6">
        <v>18</v>
      </c>
      <c r="D4" s="6">
        <v>33</v>
      </c>
      <c r="E4" s="6">
        <v>14</v>
      </c>
      <c r="F4" s="6">
        <v>2</v>
      </c>
      <c r="G4" s="6">
        <v>0</v>
      </c>
      <c r="H4" s="30">
        <v>19</v>
      </c>
      <c r="I4" s="30">
        <v>13</v>
      </c>
      <c r="J4" s="30">
        <v>6</v>
      </c>
      <c r="K4" s="6">
        <v>1</v>
      </c>
      <c r="L4" s="36">
        <v>0</v>
      </c>
      <c r="M4" s="37">
        <v>0</v>
      </c>
      <c r="N4" s="112">
        <v>105</v>
      </c>
      <c r="O4" s="10">
        <v>103</v>
      </c>
      <c r="P4" s="107">
        <f>(N4-O4)/N4</f>
        <v>1.9047619047619049E-2</v>
      </c>
    </row>
    <row r="5" spans="1:16" ht="26" x14ac:dyDescent="0.35">
      <c r="A5" s="30" t="s">
        <v>118</v>
      </c>
      <c r="B5" s="6">
        <v>0</v>
      </c>
      <c r="C5" s="6">
        <v>347</v>
      </c>
      <c r="D5" s="6">
        <v>525</v>
      </c>
      <c r="E5" s="6">
        <v>255</v>
      </c>
      <c r="F5" s="6">
        <v>27</v>
      </c>
      <c r="G5" s="6">
        <v>0</v>
      </c>
      <c r="H5" s="30">
        <v>345</v>
      </c>
      <c r="I5" s="30">
        <v>176</v>
      </c>
      <c r="J5" s="30">
        <v>64</v>
      </c>
      <c r="K5" s="6">
        <v>23</v>
      </c>
      <c r="L5" s="38">
        <v>0</v>
      </c>
      <c r="M5" s="38">
        <v>0</v>
      </c>
      <c r="N5" s="112">
        <v>1758</v>
      </c>
      <c r="O5" s="10">
        <v>1637</v>
      </c>
      <c r="P5" s="107">
        <f>(N5-O5)/N5</f>
        <v>6.882821387940842E-2</v>
      </c>
    </row>
    <row r="6" spans="1:16" ht="37.5" x14ac:dyDescent="0.35">
      <c r="A6" s="35" t="s">
        <v>119</v>
      </c>
      <c r="B6" s="6">
        <v>0</v>
      </c>
      <c r="C6" s="6">
        <v>18</v>
      </c>
      <c r="D6" s="6">
        <v>33</v>
      </c>
      <c r="E6" s="6">
        <v>14</v>
      </c>
      <c r="F6" s="6">
        <v>2</v>
      </c>
      <c r="G6" s="6">
        <v>0</v>
      </c>
      <c r="H6" s="30">
        <v>19</v>
      </c>
      <c r="I6" s="30">
        <v>13</v>
      </c>
      <c r="J6" s="30">
        <v>6</v>
      </c>
      <c r="K6" s="6">
        <v>1</v>
      </c>
      <c r="L6" s="38">
        <v>0</v>
      </c>
      <c r="M6" s="38">
        <v>0</v>
      </c>
      <c r="N6" s="349">
        <v>105</v>
      </c>
      <c r="O6" s="100">
        <v>103</v>
      </c>
      <c r="P6" s="348">
        <v>0.02</v>
      </c>
    </row>
    <row r="7" spans="1:16" ht="37.5" x14ac:dyDescent="0.35">
      <c r="A7" s="35" t="s">
        <v>120</v>
      </c>
      <c r="B7" s="27">
        <v>0</v>
      </c>
      <c r="C7" s="27">
        <v>347</v>
      </c>
      <c r="D7" s="27">
        <v>525</v>
      </c>
      <c r="E7" s="27">
        <v>255</v>
      </c>
      <c r="F7" s="27">
        <v>27</v>
      </c>
      <c r="G7" s="27">
        <v>0</v>
      </c>
      <c r="H7" s="30">
        <v>345</v>
      </c>
      <c r="I7" s="30">
        <v>176</v>
      </c>
      <c r="J7" s="30">
        <v>64</v>
      </c>
      <c r="K7" s="6">
        <v>23</v>
      </c>
      <c r="L7" s="6">
        <v>0</v>
      </c>
      <c r="M7" s="6">
        <v>0</v>
      </c>
      <c r="N7" s="350">
        <v>1758</v>
      </c>
      <c r="O7" s="101">
        <v>1637</v>
      </c>
      <c r="P7" s="348">
        <v>7.0000000000000007E-2</v>
      </c>
    </row>
    <row r="8" spans="1:16" ht="37.5" x14ac:dyDescent="0.35">
      <c r="A8" s="35" t="s">
        <v>121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30">
        <v>0</v>
      </c>
      <c r="I8" s="30">
        <v>0</v>
      </c>
      <c r="J8" s="30">
        <v>0</v>
      </c>
      <c r="K8" s="6">
        <v>0</v>
      </c>
      <c r="L8" s="38">
        <v>0</v>
      </c>
      <c r="M8" s="38">
        <v>0</v>
      </c>
      <c r="N8" s="350">
        <v>0</v>
      </c>
      <c r="O8" s="101">
        <v>0</v>
      </c>
      <c r="P8" s="348">
        <v>0</v>
      </c>
    </row>
    <row r="9" spans="1:16" ht="37.5" x14ac:dyDescent="0.35">
      <c r="A9" s="35" t="s">
        <v>122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30">
        <v>0</v>
      </c>
      <c r="I9" s="30">
        <v>0</v>
      </c>
      <c r="J9" s="30">
        <v>0</v>
      </c>
      <c r="K9" s="6">
        <v>0</v>
      </c>
      <c r="L9" s="38">
        <v>0</v>
      </c>
      <c r="M9" s="38">
        <v>0</v>
      </c>
      <c r="N9" s="349">
        <v>0</v>
      </c>
      <c r="O9" s="100">
        <v>0</v>
      </c>
      <c r="P9" s="348">
        <v>0</v>
      </c>
    </row>
    <row r="10" spans="1:16" x14ac:dyDescent="0.35">
      <c r="A10" s="35" t="s">
        <v>123</v>
      </c>
      <c r="B10" s="6" t="s">
        <v>160</v>
      </c>
      <c r="C10" s="6" t="s">
        <v>160</v>
      </c>
      <c r="D10" s="6" t="s">
        <v>160</v>
      </c>
      <c r="E10" s="6" t="s">
        <v>160</v>
      </c>
      <c r="F10" s="6" t="s">
        <v>160</v>
      </c>
      <c r="G10" s="6" t="s">
        <v>160</v>
      </c>
      <c r="H10" s="6" t="s">
        <v>160</v>
      </c>
      <c r="I10" s="6" t="s">
        <v>160</v>
      </c>
      <c r="J10" s="6" t="s">
        <v>160</v>
      </c>
      <c r="K10" s="6" t="s">
        <v>160</v>
      </c>
      <c r="L10" s="6" t="s">
        <v>160</v>
      </c>
      <c r="M10" s="6" t="s">
        <v>160</v>
      </c>
      <c r="N10" s="351" t="s">
        <v>160</v>
      </c>
      <c r="O10" s="10" t="s">
        <v>160</v>
      </c>
      <c r="P10" s="58" t="s">
        <v>160</v>
      </c>
    </row>
    <row r="12" spans="1:16" x14ac:dyDescent="0.35">
      <c r="A12" s="345" t="s">
        <v>179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7"/>
    </row>
    <row r="13" spans="1:16" x14ac:dyDescent="0.35">
      <c r="A13" s="31"/>
      <c r="B13" s="32">
        <v>42917</v>
      </c>
      <c r="C13" s="32">
        <v>42948</v>
      </c>
      <c r="D13" s="32">
        <v>42979</v>
      </c>
      <c r="E13" s="32">
        <v>43009</v>
      </c>
      <c r="F13" s="32">
        <v>43040</v>
      </c>
      <c r="G13" s="32">
        <v>43070</v>
      </c>
      <c r="H13" s="32">
        <v>43101</v>
      </c>
      <c r="I13" s="32">
        <v>43132</v>
      </c>
      <c r="J13" s="32">
        <v>43160</v>
      </c>
      <c r="K13" s="32">
        <v>43191</v>
      </c>
      <c r="L13" s="32">
        <v>43221</v>
      </c>
      <c r="M13" s="32">
        <v>43252</v>
      </c>
      <c r="N13" s="70" t="s">
        <v>116</v>
      </c>
      <c r="O13" s="3" t="s">
        <v>0</v>
      </c>
    </row>
    <row r="14" spans="1:16" ht="25" x14ac:dyDescent="0.35">
      <c r="A14" s="35" t="s">
        <v>117</v>
      </c>
      <c r="B14" s="6">
        <v>0</v>
      </c>
      <c r="C14" s="6">
        <v>1</v>
      </c>
      <c r="D14" s="6">
        <v>22</v>
      </c>
      <c r="E14" s="6">
        <v>27</v>
      </c>
      <c r="F14" s="6">
        <v>10</v>
      </c>
      <c r="G14" s="6">
        <v>0</v>
      </c>
      <c r="H14" s="30">
        <v>1</v>
      </c>
      <c r="I14" s="30">
        <v>1</v>
      </c>
      <c r="J14" s="30">
        <v>35</v>
      </c>
      <c r="K14" s="6">
        <v>6</v>
      </c>
      <c r="L14" s="36">
        <v>0</v>
      </c>
      <c r="M14" s="37">
        <v>0</v>
      </c>
      <c r="N14" s="70">
        <f>SUM(B14:M14)</f>
        <v>103</v>
      </c>
      <c r="O14" s="104">
        <f>(N14-N27)/N27</f>
        <v>0.19767441860465115</v>
      </c>
    </row>
    <row r="15" spans="1:16" ht="26" x14ac:dyDescent="0.35">
      <c r="A15" s="30" t="s">
        <v>118</v>
      </c>
      <c r="B15" s="6">
        <v>0</v>
      </c>
      <c r="C15" s="6">
        <v>15</v>
      </c>
      <c r="D15" s="6">
        <v>323</v>
      </c>
      <c r="E15" s="6">
        <v>436</v>
      </c>
      <c r="F15" s="6">
        <v>127</v>
      </c>
      <c r="G15" s="6">
        <v>0</v>
      </c>
      <c r="H15" s="30">
        <v>18</v>
      </c>
      <c r="I15" s="30">
        <v>25</v>
      </c>
      <c r="J15" s="30">
        <v>629</v>
      </c>
      <c r="K15" s="6">
        <v>100</v>
      </c>
      <c r="L15" s="38">
        <v>0</v>
      </c>
      <c r="M15" s="38">
        <v>0</v>
      </c>
      <c r="N15" s="70">
        <f>SUM(B15:M15)</f>
        <v>1673</v>
      </c>
      <c r="O15" s="104">
        <f>(N15-N28)/N28</f>
        <v>9.1324200913242004E-2</v>
      </c>
    </row>
    <row r="16" spans="1:16" ht="37.5" x14ac:dyDescent="0.35">
      <c r="A16" s="35" t="s">
        <v>119</v>
      </c>
      <c r="B16" s="6">
        <v>0</v>
      </c>
      <c r="C16" s="6">
        <v>1</v>
      </c>
      <c r="D16" s="6">
        <v>22</v>
      </c>
      <c r="E16" s="6">
        <v>27</v>
      </c>
      <c r="F16" s="6">
        <v>10</v>
      </c>
      <c r="G16" s="6">
        <v>0</v>
      </c>
      <c r="H16" s="30">
        <v>1</v>
      </c>
      <c r="I16" s="30">
        <v>1</v>
      </c>
      <c r="J16" s="30">
        <v>35</v>
      </c>
      <c r="K16" s="6">
        <v>6</v>
      </c>
      <c r="L16" s="38">
        <v>0</v>
      </c>
      <c r="M16" s="38">
        <v>0</v>
      </c>
      <c r="N16" s="81">
        <v>103</v>
      </c>
      <c r="O16" s="104">
        <f>(103-86)/86</f>
        <v>0.19767441860465115</v>
      </c>
    </row>
    <row r="17" spans="1:15" ht="37.5" x14ac:dyDescent="0.35">
      <c r="A17" s="35" t="s">
        <v>120</v>
      </c>
      <c r="B17" s="27">
        <v>0</v>
      </c>
      <c r="C17" s="27">
        <v>15</v>
      </c>
      <c r="D17" s="27">
        <v>323</v>
      </c>
      <c r="E17" s="27">
        <v>436</v>
      </c>
      <c r="F17" s="27">
        <v>127</v>
      </c>
      <c r="G17" s="27">
        <v>0</v>
      </c>
      <c r="H17" s="30">
        <v>18</v>
      </c>
      <c r="I17" s="30">
        <v>25</v>
      </c>
      <c r="J17" s="30">
        <v>629</v>
      </c>
      <c r="K17" s="6">
        <v>100</v>
      </c>
      <c r="L17" s="6">
        <v>0</v>
      </c>
      <c r="M17" s="6">
        <v>0</v>
      </c>
      <c r="N17" s="82">
        <v>1673</v>
      </c>
      <c r="O17" s="104">
        <v>0.09</v>
      </c>
    </row>
    <row r="18" spans="1:15" ht="37.5" x14ac:dyDescent="0.35">
      <c r="A18" s="35" t="s">
        <v>121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30">
        <v>0</v>
      </c>
      <c r="I18" s="30">
        <v>0</v>
      </c>
      <c r="J18" s="30">
        <v>0</v>
      </c>
      <c r="K18" s="6">
        <v>0</v>
      </c>
      <c r="L18" s="38">
        <v>0</v>
      </c>
      <c r="M18" s="38">
        <v>0</v>
      </c>
      <c r="N18" s="82">
        <v>0</v>
      </c>
      <c r="O18" s="104">
        <f>(0-4)/4</f>
        <v>-1</v>
      </c>
    </row>
    <row r="19" spans="1:15" ht="37.5" x14ac:dyDescent="0.35">
      <c r="A19" s="35" t="s">
        <v>122</v>
      </c>
      <c r="B19" s="6">
        <v>0</v>
      </c>
      <c r="C19" s="6"/>
      <c r="D19" s="6">
        <v>0</v>
      </c>
      <c r="E19" s="6">
        <v>0</v>
      </c>
      <c r="F19" s="6">
        <v>0</v>
      </c>
      <c r="G19" s="6">
        <v>0</v>
      </c>
      <c r="H19" s="30">
        <v>0</v>
      </c>
      <c r="I19" s="30">
        <v>0</v>
      </c>
      <c r="J19" s="30">
        <v>0</v>
      </c>
      <c r="K19" s="6">
        <v>0</v>
      </c>
      <c r="L19" s="38">
        <v>0</v>
      </c>
      <c r="M19" s="38">
        <v>0</v>
      </c>
      <c r="N19" s="81">
        <v>0</v>
      </c>
      <c r="O19" s="104">
        <f>(0-76)/76</f>
        <v>-1</v>
      </c>
    </row>
    <row r="20" spans="1:15" x14ac:dyDescent="0.35">
      <c r="A20" s="35" t="s">
        <v>123</v>
      </c>
      <c r="B20" s="6" t="s">
        <v>160</v>
      </c>
      <c r="C20" s="6" t="s">
        <v>160</v>
      </c>
      <c r="D20" s="6" t="s">
        <v>160</v>
      </c>
      <c r="E20" s="6" t="s">
        <v>160</v>
      </c>
      <c r="F20" s="6" t="s">
        <v>160</v>
      </c>
      <c r="G20" s="6" t="s">
        <v>160</v>
      </c>
      <c r="H20" s="6" t="s">
        <v>160</v>
      </c>
      <c r="I20" s="6" t="s">
        <v>160</v>
      </c>
      <c r="J20" s="6" t="s">
        <v>160</v>
      </c>
      <c r="K20" s="6" t="s">
        <v>160</v>
      </c>
      <c r="L20" s="6" t="s">
        <v>160</v>
      </c>
      <c r="M20" s="6" t="s">
        <v>160</v>
      </c>
      <c r="N20" s="70" t="s">
        <v>160</v>
      </c>
      <c r="O20" s="3" t="s">
        <v>160</v>
      </c>
    </row>
    <row r="21" spans="1:15" x14ac:dyDescent="0.35">
      <c r="A21" s="10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74"/>
    </row>
    <row r="22" spans="1:15" x14ac:dyDescent="0.35">
      <c r="A22" s="98"/>
      <c r="B22" s="106"/>
      <c r="C22" s="106"/>
      <c r="D22" s="106"/>
      <c r="E22" s="106"/>
      <c r="F22" s="69"/>
      <c r="G22" s="69"/>
      <c r="H22" s="69"/>
      <c r="I22" s="69"/>
      <c r="J22" s="69"/>
      <c r="K22" s="24"/>
      <c r="L22" s="24"/>
      <c r="M22" s="24"/>
      <c r="N22" s="99"/>
      <c r="O22" s="99"/>
    </row>
    <row r="23" spans="1:15" x14ac:dyDescent="0.35">
      <c r="A23" s="342" t="s">
        <v>159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4"/>
      <c r="O23" s="98"/>
    </row>
    <row r="24" spans="1:15" x14ac:dyDescent="0.35">
      <c r="A24" s="31"/>
      <c r="B24" s="32">
        <v>42552</v>
      </c>
      <c r="C24" s="32">
        <v>42583</v>
      </c>
      <c r="D24" s="32">
        <v>42614</v>
      </c>
      <c r="E24" s="32">
        <v>42644</v>
      </c>
      <c r="F24" s="33">
        <v>42675</v>
      </c>
      <c r="G24" s="33">
        <v>42705</v>
      </c>
      <c r="H24" s="33">
        <v>42736</v>
      </c>
      <c r="I24" s="33">
        <v>42767</v>
      </c>
      <c r="J24" s="33">
        <v>42795</v>
      </c>
      <c r="K24" s="34">
        <v>42826</v>
      </c>
      <c r="L24" s="34">
        <v>42856</v>
      </c>
      <c r="M24" s="34">
        <v>42887</v>
      </c>
      <c r="N24" s="70" t="s">
        <v>116</v>
      </c>
      <c r="O24" s="74"/>
    </row>
    <row r="25" spans="1:15" ht="25" x14ac:dyDescent="0.35">
      <c r="A25" s="35" t="s">
        <v>117</v>
      </c>
      <c r="B25" s="6">
        <v>0</v>
      </c>
      <c r="C25" s="6">
        <v>12</v>
      </c>
      <c r="D25" s="6">
        <v>37</v>
      </c>
      <c r="E25" s="6">
        <v>7</v>
      </c>
      <c r="F25" s="6">
        <v>6</v>
      </c>
      <c r="G25" s="6">
        <v>0</v>
      </c>
      <c r="H25" s="30">
        <v>10</v>
      </c>
      <c r="I25" s="30">
        <v>12</v>
      </c>
      <c r="J25" s="30">
        <v>2</v>
      </c>
      <c r="K25" s="6">
        <v>0</v>
      </c>
      <c r="L25" s="36">
        <v>4</v>
      </c>
      <c r="M25" s="37">
        <v>0</v>
      </c>
      <c r="N25" s="70">
        <v>90</v>
      </c>
      <c r="O25" s="74"/>
    </row>
    <row r="26" spans="1:15" ht="26" x14ac:dyDescent="0.35">
      <c r="A26" s="30" t="s">
        <v>118</v>
      </c>
      <c r="B26" s="6">
        <v>0</v>
      </c>
      <c r="C26" s="6">
        <v>171</v>
      </c>
      <c r="D26" s="6">
        <v>680</v>
      </c>
      <c r="E26" s="6">
        <v>120</v>
      </c>
      <c r="F26" s="6">
        <v>87</v>
      </c>
      <c r="G26" s="6">
        <v>0</v>
      </c>
      <c r="H26" s="30">
        <v>187</v>
      </c>
      <c r="I26" s="30">
        <v>256</v>
      </c>
      <c r="J26" s="30">
        <v>19</v>
      </c>
      <c r="K26" s="6">
        <v>0</v>
      </c>
      <c r="L26" s="38">
        <v>74</v>
      </c>
      <c r="M26" s="38">
        <v>0</v>
      </c>
      <c r="N26" s="70">
        <f>SUM(B26:M26)</f>
        <v>1594</v>
      </c>
      <c r="O26" s="74"/>
    </row>
    <row r="27" spans="1:15" ht="37.5" x14ac:dyDescent="0.35">
      <c r="A27" s="35" t="s">
        <v>119</v>
      </c>
      <c r="B27" s="6">
        <v>0</v>
      </c>
      <c r="C27" s="6">
        <v>12</v>
      </c>
      <c r="D27" s="6">
        <v>37</v>
      </c>
      <c r="E27" s="6">
        <v>6</v>
      </c>
      <c r="F27" s="6">
        <v>6</v>
      </c>
      <c r="G27" s="6">
        <v>0</v>
      </c>
      <c r="H27" s="30">
        <v>10</v>
      </c>
      <c r="I27" s="30">
        <v>12</v>
      </c>
      <c r="J27" s="30">
        <v>2</v>
      </c>
      <c r="K27" s="6">
        <v>0</v>
      </c>
      <c r="L27" s="38">
        <v>1</v>
      </c>
      <c r="M27" s="38">
        <v>0</v>
      </c>
      <c r="N27" s="81">
        <v>86</v>
      </c>
      <c r="O27" s="102"/>
    </row>
    <row r="28" spans="1:15" ht="37.5" x14ac:dyDescent="0.35">
      <c r="A28" s="35" t="s">
        <v>120</v>
      </c>
      <c r="B28" s="27">
        <v>0</v>
      </c>
      <c r="C28" s="27">
        <v>171</v>
      </c>
      <c r="D28" s="27">
        <v>680</v>
      </c>
      <c r="E28" s="27">
        <v>102</v>
      </c>
      <c r="F28" s="27">
        <v>87</v>
      </c>
      <c r="G28" s="27">
        <v>0</v>
      </c>
      <c r="H28" s="30">
        <v>202</v>
      </c>
      <c r="I28" s="30">
        <v>256</v>
      </c>
      <c r="J28" s="30">
        <v>19</v>
      </c>
      <c r="K28" s="6">
        <v>0</v>
      </c>
      <c r="L28" s="6">
        <v>16</v>
      </c>
      <c r="M28" s="6">
        <v>0</v>
      </c>
      <c r="N28" s="82">
        <v>1533</v>
      </c>
      <c r="O28" s="103"/>
    </row>
    <row r="29" spans="1:15" ht="37.5" x14ac:dyDescent="0.35">
      <c r="A29" s="35" t="s">
        <v>121</v>
      </c>
      <c r="B29" s="6">
        <v>0</v>
      </c>
      <c r="C29" s="6">
        <v>0</v>
      </c>
      <c r="D29" s="6">
        <v>0</v>
      </c>
      <c r="E29" s="6">
        <v>1</v>
      </c>
      <c r="F29" s="6">
        <v>0</v>
      </c>
      <c r="G29" s="6">
        <v>0</v>
      </c>
      <c r="H29" s="30">
        <v>0</v>
      </c>
      <c r="I29" s="30">
        <v>0</v>
      </c>
      <c r="J29" s="30">
        <v>0</v>
      </c>
      <c r="K29" s="6">
        <v>0</v>
      </c>
      <c r="L29" s="38">
        <v>3</v>
      </c>
      <c r="M29" s="38">
        <v>0</v>
      </c>
      <c r="N29" s="82">
        <v>4</v>
      </c>
      <c r="O29" s="103"/>
    </row>
    <row r="30" spans="1:15" ht="37.5" x14ac:dyDescent="0.35">
      <c r="A30" s="35" t="s">
        <v>122</v>
      </c>
      <c r="B30" s="6">
        <v>0</v>
      </c>
      <c r="C30" s="6">
        <v>0</v>
      </c>
      <c r="D30" s="6">
        <v>0</v>
      </c>
      <c r="E30" s="6">
        <v>18</v>
      </c>
      <c r="F30" s="6">
        <v>0</v>
      </c>
      <c r="G30" s="6">
        <v>0</v>
      </c>
      <c r="H30" s="30">
        <v>0</v>
      </c>
      <c r="I30" s="30">
        <v>0</v>
      </c>
      <c r="J30" s="30">
        <v>0</v>
      </c>
      <c r="K30" s="6">
        <v>0</v>
      </c>
      <c r="L30" s="38">
        <v>58</v>
      </c>
      <c r="M30" s="38">
        <v>0</v>
      </c>
      <c r="N30" s="81">
        <v>76</v>
      </c>
      <c r="O30" s="102"/>
    </row>
    <row r="31" spans="1:15" x14ac:dyDescent="0.35">
      <c r="A31" s="35" t="s">
        <v>123</v>
      </c>
      <c r="B31" s="6" t="s">
        <v>160</v>
      </c>
      <c r="C31" s="6" t="s">
        <v>160</v>
      </c>
      <c r="D31" s="6" t="s">
        <v>160</v>
      </c>
      <c r="E31" s="6" t="s">
        <v>160</v>
      </c>
      <c r="F31" s="6" t="s">
        <v>160</v>
      </c>
      <c r="G31" s="6" t="s">
        <v>160</v>
      </c>
      <c r="H31" s="6" t="s">
        <v>160</v>
      </c>
      <c r="I31" s="6" t="s">
        <v>160</v>
      </c>
      <c r="J31" s="6" t="s">
        <v>160</v>
      </c>
      <c r="K31" s="6" t="s">
        <v>160</v>
      </c>
      <c r="L31" s="6" t="s">
        <v>160</v>
      </c>
      <c r="M31" s="6" t="s">
        <v>160</v>
      </c>
      <c r="N31" s="70"/>
      <c r="O31" s="74"/>
    </row>
  </sheetData>
  <mergeCells count="3">
    <mergeCell ref="A1:N1"/>
    <mergeCell ref="A23:N23"/>
    <mergeCell ref="A12:N1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52"/>
  <sheetViews>
    <sheetView workbookViewId="0">
      <selection activeCell="O10" sqref="O10"/>
    </sheetView>
  </sheetViews>
  <sheetFormatPr defaultColWidth="8.7265625" defaultRowHeight="12.5" x14ac:dyDescent="0.25"/>
  <cols>
    <col min="1" max="1" width="16.81640625" style="15" customWidth="1"/>
    <col min="2" max="2" width="9.7265625" style="15" customWidth="1"/>
    <col min="3" max="3" width="9.1796875" style="15" customWidth="1"/>
    <col min="4" max="4" width="10.1796875" style="15" customWidth="1"/>
    <col min="5" max="5" width="9.453125" style="15" customWidth="1"/>
    <col min="6" max="6" width="9.54296875" style="15" customWidth="1"/>
    <col min="7" max="7" width="9.81640625" style="15" customWidth="1"/>
    <col min="8" max="11" width="9.7265625" style="15" bestFit="1" customWidth="1"/>
    <col min="12" max="12" width="9.81640625" style="15" customWidth="1"/>
    <col min="13" max="13" width="10.1796875" style="15" customWidth="1"/>
    <col min="14" max="14" width="9.453125" style="15" customWidth="1"/>
    <col min="15" max="15" width="10.1796875" style="15" customWidth="1"/>
    <col min="16" max="17" width="8.81640625" style="15" bestFit="1" customWidth="1"/>
    <col min="18" max="19" width="8.7265625" style="15"/>
    <col min="20" max="23" width="8.81640625" style="15" bestFit="1" customWidth="1"/>
    <col min="24" max="16384" width="8.7265625" style="15"/>
  </cols>
  <sheetData>
    <row r="1" spans="1:14" ht="13" x14ac:dyDescent="0.3">
      <c r="A1" s="1" t="s">
        <v>190</v>
      </c>
      <c r="B1" s="331"/>
      <c r="C1" s="331"/>
      <c r="D1" s="331"/>
      <c r="E1" s="331"/>
      <c r="F1" s="331"/>
      <c r="G1" s="331"/>
      <c r="K1" s="51"/>
    </row>
    <row r="2" spans="1:14" ht="13" x14ac:dyDescent="0.3">
      <c r="A2" s="8" t="s">
        <v>124</v>
      </c>
      <c r="B2" s="159" t="s">
        <v>125</v>
      </c>
      <c r="C2" s="160" t="s">
        <v>126</v>
      </c>
      <c r="D2" s="161" t="s">
        <v>127</v>
      </c>
      <c r="E2" s="161" t="s">
        <v>128</v>
      </c>
      <c r="F2" s="159" t="s">
        <v>58</v>
      </c>
      <c r="G2" s="159" t="s">
        <v>15</v>
      </c>
      <c r="H2" s="159" t="s">
        <v>16</v>
      </c>
      <c r="I2" s="162" t="s">
        <v>17</v>
      </c>
      <c r="J2" s="160" t="s">
        <v>146</v>
      </c>
      <c r="K2" s="160" t="s">
        <v>150</v>
      </c>
      <c r="L2" s="160" t="s">
        <v>153</v>
      </c>
      <c r="M2" s="160" t="s">
        <v>183</v>
      </c>
      <c r="N2" s="170" t="s">
        <v>220</v>
      </c>
    </row>
    <row r="3" spans="1:14" ht="13" x14ac:dyDescent="0.3">
      <c r="A3" s="8" t="s">
        <v>129</v>
      </c>
      <c r="B3" s="52">
        <v>2499</v>
      </c>
      <c r="C3" s="53">
        <v>2067</v>
      </c>
      <c r="D3" s="52">
        <v>1831</v>
      </c>
      <c r="E3" s="40">
        <v>2124</v>
      </c>
      <c r="F3" s="52">
        <v>2275</v>
      </c>
      <c r="G3" s="41">
        <v>1466</v>
      </c>
      <c r="H3" s="41">
        <v>1578</v>
      </c>
      <c r="I3" s="51">
        <v>1439</v>
      </c>
      <c r="J3" s="41">
        <v>1301</v>
      </c>
      <c r="K3" s="41">
        <v>1095</v>
      </c>
      <c r="L3" s="41">
        <v>518</v>
      </c>
      <c r="M3" s="41">
        <v>430</v>
      </c>
      <c r="N3" s="165">
        <v>348</v>
      </c>
    </row>
    <row r="4" spans="1:14" ht="13" x14ac:dyDescent="0.3">
      <c r="A4" s="8" t="s">
        <v>130</v>
      </c>
      <c r="B4" s="52">
        <v>954</v>
      </c>
      <c r="C4" s="53">
        <v>490</v>
      </c>
      <c r="D4" s="16">
        <v>375</v>
      </c>
      <c r="E4" s="54">
        <v>1448</v>
      </c>
      <c r="F4" s="52">
        <v>1144</v>
      </c>
      <c r="G4" s="51">
        <v>865</v>
      </c>
      <c r="H4" s="51">
        <v>434</v>
      </c>
      <c r="I4" s="51">
        <v>362</v>
      </c>
      <c r="J4" s="53">
        <v>13</v>
      </c>
      <c r="K4" s="53">
        <v>6</v>
      </c>
      <c r="L4" s="53">
        <v>12</v>
      </c>
      <c r="M4" s="16"/>
      <c r="N4" s="165">
        <v>124</v>
      </c>
    </row>
    <row r="5" spans="1:14" ht="13" x14ac:dyDescent="0.3">
      <c r="A5" s="8" t="s">
        <v>131</v>
      </c>
      <c r="B5" s="16">
        <v>9</v>
      </c>
      <c r="C5" s="17">
        <v>6</v>
      </c>
      <c r="D5" s="16">
        <v>2</v>
      </c>
      <c r="E5" s="16">
        <v>1</v>
      </c>
      <c r="F5" s="16">
        <v>2</v>
      </c>
      <c r="G5" s="17">
        <v>0</v>
      </c>
      <c r="H5" s="17">
        <v>51</v>
      </c>
      <c r="I5" s="51">
        <v>0</v>
      </c>
      <c r="J5" s="17">
        <v>1</v>
      </c>
      <c r="K5" s="17">
        <v>0</v>
      </c>
      <c r="L5" s="17">
        <v>0</v>
      </c>
      <c r="M5" s="16"/>
      <c r="N5" s="165">
        <v>0</v>
      </c>
    </row>
    <row r="6" spans="1:14" ht="13" x14ac:dyDescent="0.3">
      <c r="A6" s="8" t="s">
        <v>132</v>
      </c>
      <c r="B6" s="16">
        <v>61</v>
      </c>
      <c r="C6" s="17">
        <v>58</v>
      </c>
      <c r="D6" s="16">
        <v>34</v>
      </c>
      <c r="E6" s="16">
        <v>20</v>
      </c>
      <c r="F6" s="16">
        <v>12</v>
      </c>
      <c r="G6" s="17">
        <v>14</v>
      </c>
      <c r="H6" s="17">
        <v>20</v>
      </c>
      <c r="I6" s="51">
        <v>20</v>
      </c>
      <c r="J6" s="17">
        <v>32</v>
      </c>
      <c r="K6" s="17">
        <v>31</v>
      </c>
      <c r="L6" s="17">
        <v>17</v>
      </c>
      <c r="M6" s="17">
        <v>27</v>
      </c>
      <c r="N6" s="165">
        <v>1</v>
      </c>
    </row>
    <row r="7" spans="1:14" ht="13" x14ac:dyDescent="0.3">
      <c r="A7" s="8" t="s">
        <v>133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7">
        <v>0</v>
      </c>
      <c r="H7" s="17">
        <v>0</v>
      </c>
      <c r="I7" s="51">
        <v>8</v>
      </c>
      <c r="J7" s="17">
        <v>0</v>
      </c>
      <c r="K7" s="17">
        <v>0</v>
      </c>
      <c r="L7" s="17">
        <v>0</v>
      </c>
      <c r="M7" s="16"/>
      <c r="N7" s="165">
        <v>0</v>
      </c>
    </row>
    <row r="8" spans="1:14" ht="13" x14ac:dyDescent="0.3">
      <c r="A8" s="8" t="s">
        <v>134</v>
      </c>
      <c r="B8" s="16">
        <v>3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51">
        <v>0</v>
      </c>
      <c r="J8" s="17">
        <v>0</v>
      </c>
      <c r="K8" s="17">
        <v>0</v>
      </c>
      <c r="L8" s="17">
        <v>0</v>
      </c>
      <c r="M8" s="16"/>
      <c r="N8" s="165">
        <v>0</v>
      </c>
    </row>
    <row r="9" spans="1:14" ht="13" x14ac:dyDescent="0.3">
      <c r="A9" s="8" t="s">
        <v>135</v>
      </c>
      <c r="B9" s="16">
        <v>39</v>
      </c>
      <c r="C9" s="17">
        <v>17</v>
      </c>
      <c r="D9" s="16">
        <v>13</v>
      </c>
      <c r="E9" s="16">
        <v>5</v>
      </c>
      <c r="F9" s="16">
        <v>104</v>
      </c>
      <c r="G9" s="17">
        <v>18</v>
      </c>
      <c r="H9" s="17">
        <v>37</v>
      </c>
      <c r="I9" s="51">
        <v>15</v>
      </c>
      <c r="J9" s="17">
        <v>11</v>
      </c>
      <c r="K9" s="17">
        <v>2</v>
      </c>
      <c r="L9" s="17">
        <v>6</v>
      </c>
      <c r="M9" s="16"/>
      <c r="N9" s="165">
        <v>100</v>
      </c>
    </row>
    <row r="10" spans="1:14" x14ac:dyDescent="0.25">
      <c r="A10" s="16"/>
      <c r="B10" s="16"/>
      <c r="C10" s="17"/>
      <c r="D10" s="16"/>
      <c r="E10" s="16"/>
      <c r="F10" s="16"/>
      <c r="G10" s="17"/>
      <c r="H10" s="17"/>
      <c r="I10" s="51"/>
      <c r="J10" s="17"/>
      <c r="K10" s="17"/>
      <c r="L10" s="17"/>
      <c r="M10" s="16"/>
      <c r="N10" s="165"/>
    </row>
    <row r="11" spans="1:14" s="95" customFormat="1" ht="13" x14ac:dyDescent="0.3">
      <c r="A11" s="70" t="s">
        <v>41</v>
      </c>
      <c r="B11" s="83">
        <v>3565</v>
      </c>
      <c r="C11" s="83">
        <f t="shared" ref="C11:G11" si="0">SUM(C3:C9)</f>
        <v>2638</v>
      </c>
      <c r="D11" s="83">
        <f t="shared" si="0"/>
        <v>2255</v>
      </c>
      <c r="E11" s="83">
        <f t="shared" si="0"/>
        <v>3598</v>
      </c>
      <c r="F11" s="83">
        <f t="shared" si="0"/>
        <v>3537</v>
      </c>
      <c r="G11" s="83">
        <f t="shared" si="0"/>
        <v>2363</v>
      </c>
      <c r="H11" s="83">
        <f>SUM(H3:H9)</f>
        <v>2120</v>
      </c>
      <c r="I11" s="84">
        <f>SUM(I3:I9)</f>
        <v>1844</v>
      </c>
      <c r="J11" s="83">
        <f>SUM(J3:J9)</f>
        <v>1358</v>
      </c>
      <c r="K11" s="83">
        <f>SUM(K3:K9)</f>
        <v>1134</v>
      </c>
      <c r="L11" s="83">
        <f>SUM(L3:L9)</f>
        <v>553</v>
      </c>
      <c r="M11" s="83">
        <f t="shared" ref="M11" si="1">SUM(M3:M9)</f>
        <v>457</v>
      </c>
      <c r="N11" s="171">
        <f>SUM(N3:N9)</f>
        <v>573</v>
      </c>
    </row>
    <row r="12" spans="1:14" s="95" customFormat="1" ht="26" x14ac:dyDescent="0.25">
      <c r="A12" s="85" t="s">
        <v>136</v>
      </c>
      <c r="B12" s="87">
        <v>5.2999999999999998E-4</v>
      </c>
      <c r="C12" s="86">
        <v>-0.26</v>
      </c>
      <c r="D12" s="88">
        <f>(D11-C11)/ABS(C11)</f>
        <v>-0.14518574677786203</v>
      </c>
      <c r="E12" s="86">
        <v>0.6</v>
      </c>
      <c r="F12" s="86">
        <v>-1.7000000000000001E-2</v>
      </c>
      <c r="G12" s="86">
        <v>-0.33100000000000002</v>
      </c>
      <c r="H12" s="86">
        <v>-0.10299999999999999</v>
      </c>
      <c r="I12" s="86">
        <v>-0.13</v>
      </c>
      <c r="J12" s="86">
        <v>-0.26400000000000001</v>
      </c>
      <c r="K12" s="86">
        <v>-0.16500000000000001</v>
      </c>
      <c r="L12" s="86">
        <v>-0.48799999999999999</v>
      </c>
      <c r="M12" s="172">
        <v>-0.17399999999999999</v>
      </c>
      <c r="N12" s="329">
        <v>0.254</v>
      </c>
    </row>
    <row r="13" spans="1:14" ht="26" x14ac:dyDescent="0.25">
      <c r="A13" s="42" t="s">
        <v>137</v>
      </c>
      <c r="B13" s="53">
        <v>1606</v>
      </c>
      <c r="C13" s="53">
        <v>1280</v>
      </c>
      <c r="D13" s="53">
        <v>1057</v>
      </c>
      <c r="E13" s="17">
        <v>736</v>
      </c>
      <c r="F13" s="11">
        <v>454</v>
      </c>
      <c r="G13" s="11">
        <v>939</v>
      </c>
      <c r="H13" s="11">
        <v>427</v>
      </c>
      <c r="I13" s="11">
        <v>189</v>
      </c>
      <c r="J13" s="11">
        <v>907</v>
      </c>
      <c r="K13" s="11">
        <v>479</v>
      </c>
      <c r="L13" s="47">
        <v>3580</v>
      </c>
      <c r="M13" s="11">
        <v>507</v>
      </c>
      <c r="N13" s="330">
        <v>1001</v>
      </c>
    </row>
    <row r="14" spans="1:14" ht="26" x14ac:dyDescent="0.25">
      <c r="A14" s="42" t="s">
        <v>138</v>
      </c>
      <c r="B14" s="53">
        <v>2026</v>
      </c>
      <c r="C14" s="53">
        <v>2962</v>
      </c>
      <c r="D14" s="53">
        <v>1217</v>
      </c>
      <c r="E14" s="53">
        <v>1928</v>
      </c>
      <c r="F14" s="43" t="s">
        <v>139</v>
      </c>
      <c r="G14" s="44">
        <v>1697</v>
      </c>
      <c r="H14" s="44">
        <v>1636</v>
      </c>
      <c r="I14" s="44">
        <v>1339</v>
      </c>
      <c r="J14" s="44">
        <v>725</v>
      </c>
      <c r="K14" s="44">
        <v>715</v>
      </c>
      <c r="L14" s="44">
        <v>53</v>
      </c>
      <c r="M14" s="44">
        <v>0</v>
      </c>
      <c r="N14" s="17">
        <v>0</v>
      </c>
    </row>
    <row r="17" spans="1:24" ht="15" customHeight="1" x14ac:dyDescent="0.3">
      <c r="A17" s="173" t="s">
        <v>221</v>
      </c>
      <c r="B17" s="18"/>
      <c r="C17" s="18"/>
      <c r="D17" s="18"/>
      <c r="E17" s="18"/>
      <c r="G17" s="163" t="s">
        <v>184</v>
      </c>
      <c r="H17" s="164"/>
      <c r="I17" s="164"/>
      <c r="J17" s="164"/>
      <c r="M17" s="154" t="s">
        <v>164</v>
      </c>
      <c r="N17" s="155"/>
      <c r="O17" s="155"/>
      <c r="P17" s="155"/>
      <c r="S17" s="62"/>
      <c r="T17" s="71"/>
      <c r="U17" s="72"/>
      <c r="V17" s="71"/>
      <c r="W17" s="71"/>
      <c r="X17" s="18"/>
    </row>
    <row r="18" spans="1:24" ht="39" x14ac:dyDescent="0.3">
      <c r="A18" s="25"/>
      <c r="B18" s="174" t="s">
        <v>187</v>
      </c>
      <c r="C18" s="174" t="s">
        <v>222</v>
      </c>
      <c r="D18" s="174" t="s">
        <v>223</v>
      </c>
      <c r="E18" s="174" t="s">
        <v>224</v>
      </c>
      <c r="G18" s="14"/>
      <c r="H18" s="14" t="s">
        <v>167</v>
      </c>
      <c r="I18" s="14" t="s">
        <v>185</v>
      </c>
      <c r="J18" s="14" t="s">
        <v>186</v>
      </c>
      <c r="K18" s="14" t="s">
        <v>187</v>
      </c>
      <c r="M18" s="14"/>
      <c r="N18" s="14" t="s">
        <v>151</v>
      </c>
      <c r="O18" s="14" t="s">
        <v>165</v>
      </c>
      <c r="P18" s="14" t="s">
        <v>166</v>
      </c>
      <c r="Q18" s="14" t="s">
        <v>167</v>
      </c>
      <c r="R18" s="73"/>
      <c r="S18" s="71"/>
      <c r="T18" s="158"/>
      <c r="U18" s="71"/>
      <c r="V18" s="71"/>
      <c r="W18" s="71"/>
      <c r="X18" s="18"/>
    </row>
    <row r="19" spans="1:24" ht="63" x14ac:dyDescent="0.3">
      <c r="A19" s="25" t="s">
        <v>129</v>
      </c>
      <c r="B19" s="52">
        <v>195574</v>
      </c>
      <c r="C19" s="16">
        <v>348</v>
      </c>
      <c r="D19" s="16">
        <v>209</v>
      </c>
      <c r="E19" s="328">
        <v>195713</v>
      </c>
      <c r="G19" s="26" t="s">
        <v>129</v>
      </c>
      <c r="H19" s="175">
        <v>195764</v>
      </c>
      <c r="I19" s="41">
        <v>430</v>
      </c>
      <c r="J19" s="59">
        <v>620</v>
      </c>
      <c r="K19" s="175">
        <v>195574</v>
      </c>
      <c r="M19" s="26" t="s">
        <v>129</v>
      </c>
      <c r="N19" s="175">
        <v>200036</v>
      </c>
      <c r="O19" s="41">
        <v>518</v>
      </c>
      <c r="P19" s="59" t="s">
        <v>168</v>
      </c>
      <c r="Q19" s="175">
        <v>195764</v>
      </c>
      <c r="R19" s="50"/>
      <c r="S19" s="323"/>
      <c r="T19" s="324"/>
      <c r="U19" s="325"/>
      <c r="V19" s="325"/>
      <c r="W19" s="324"/>
      <c r="X19" s="18"/>
    </row>
    <row r="20" spans="1:24" ht="13" x14ac:dyDescent="0.3">
      <c r="A20" s="25" t="s">
        <v>130</v>
      </c>
      <c r="B20" s="52">
        <v>109858</v>
      </c>
      <c r="C20" s="16">
        <v>124</v>
      </c>
      <c r="D20" s="16"/>
      <c r="E20" s="328">
        <v>109982</v>
      </c>
      <c r="G20" s="26" t="s">
        <v>130</v>
      </c>
      <c r="H20" s="53">
        <v>109858</v>
      </c>
      <c r="I20" s="51"/>
      <c r="J20" s="53"/>
      <c r="K20" s="53">
        <v>109858</v>
      </c>
      <c r="M20" s="26" t="s">
        <v>130</v>
      </c>
      <c r="N20" s="53">
        <v>109846</v>
      </c>
      <c r="O20" s="51">
        <v>12</v>
      </c>
      <c r="P20" s="53">
        <v>0</v>
      </c>
      <c r="Q20" s="53">
        <v>109858</v>
      </c>
      <c r="R20" s="50"/>
      <c r="S20" s="323"/>
      <c r="T20" s="324"/>
      <c r="U20" s="324"/>
      <c r="V20" s="324"/>
      <c r="W20" s="324"/>
      <c r="X20" s="18"/>
    </row>
    <row r="21" spans="1:24" ht="26" x14ac:dyDescent="0.3">
      <c r="A21" s="25" t="s">
        <v>140</v>
      </c>
      <c r="B21" s="16">
        <v>223</v>
      </c>
      <c r="C21" s="16"/>
      <c r="D21" s="16"/>
      <c r="E21" s="328">
        <v>223</v>
      </c>
      <c r="G21" s="26" t="s">
        <v>140</v>
      </c>
      <c r="H21" s="53">
        <v>223</v>
      </c>
      <c r="I21" s="17"/>
      <c r="J21" s="17"/>
      <c r="K21" s="53">
        <v>223</v>
      </c>
      <c r="M21" s="26" t="s">
        <v>140</v>
      </c>
      <c r="N21" s="53">
        <v>223</v>
      </c>
      <c r="O21" s="17">
        <v>0</v>
      </c>
      <c r="P21" s="17">
        <v>0</v>
      </c>
      <c r="Q21" s="53">
        <v>223</v>
      </c>
      <c r="R21" s="50"/>
      <c r="S21" s="323"/>
      <c r="T21" s="324"/>
      <c r="U21" s="124"/>
      <c r="V21" s="124"/>
      <c r="W21" s="324"/>
      <c r="X21" s="18"/>
    </row>
    <row r="22" spans="1:24" ht="13" x14ac:dyDescent="0.3">
      <c r="A22" s="25" t="s">
        <v>131</v>
      </c>
      <c r="B22" s="52">
        <v>1464</v>
      </c>
      <c r="C22" s="16"/>
      <c r="D22" s="16"/>
      <c r="E22" s="328">
        <v>1464</v>
      </c>
      <c r="G22" s="26" t="s">
        <v>131</v>
      </c>
      <c r="H22" s="53">
        <v>1464</v>
      </c>
      <c r="I22" s="17"/>
      <c r="J22" s="17"/>
      <c r="K22" s="53">
        <v>1464</v>
      </c>
      <c r="M22" s="26" t="s">
        <v>131</v>
      </c>
      <c r="N22" s="53">
        <v>1464</v>
      </c>
      <c r="O22" s="17">
        <v>0</v>
      </c>
      <c r="P22" s="17">
        <v>0</v>
      </c>
      <c r="Q22" s="53">
        <v>1464</v>
      </c>
      <c r="R22" s="50"/>
      <c r="S22" s="323"/>
      <c r="T22" s="324"/>
      <c r="U22" s="124"/>
      <c r="V22" s="124"/>
      <c r="W22" s="324"/>
      <c r="X22" s="18"/>
    </row>
    <row r="23" spans="1:24" ht="13" x14ac:dyDescent="0.3">
      <c r="A23" s="25" t="s">
        <v>132</v>
      </c>
      <c r="B23" s="52">
        <v>1691</v>
      </c>
      <c r="C23" s="16">
        <v>1</v>
      </c>
      <c r="D23" s="16">
        <v>115</v>
      </c>
      <c r="E23" s="328">
        <v>1577</v>
      </c>
      <c r="G23" s="26" t="s">
        <v>132</v>
      </c>
      <c r="H23" s="53">
        <v>1664</v>
      </c>
      <c r="I23" s="17">
        <v>27</v>
      </c>
      <c r="J23" s="60"/>
      <c r="K23" s="53">
        <v>1691</v>
      </c>
      <c r="M23" s="26" t="s">
        <v>132</v>
      </c>
      <c r="N23" s="53">
        <v>1651</v>
      </c>
      <c r="O23" s="17">
        <v>17</v>
      </c>
      <c r="P23" s="60">
        <v>4</v>
      </c>
      <c r="Q23" s="53">
        <v>1664</v>
      </c>
      <c r="R23" s="50"/>
      <c r="S23" s="323"/>
      <c r="T23" s="324"/>
      <c r="U23" s="124"/>
      <c r="V23" s="326"/>
      <c r="W23" s="324"/>
      <c r="X23" s="18"/>
    </row>
    <row r="24" spans="1:24" ht="26" x14ac:dyDescent="0.3">
      <c r="A24" s="25" t="s">
        <v>133</v>
      </c>
      <c r="B24" s="16">
        <v>86</v>
      </c>
      <c r="C24" s="16"/>
      <c r="D24" s="16"/>
      <c r="E24" s="328">
        <v>86</v>
      </c>
      <c r="G24" s="26" t="s">
        <v>133</v>
      </c>
      <c r="H24" s="53">
        <v>103</v>
      </c>
      <c r="I24" s="17"/>
      <c r="J24" s="17">
        <v>17</v>
      </c>
      <c r="K24" s="53">
        <v>86</v>
      </c>
      <c r="M24" s="26" t="s">
        <v>133</v>
      </c>
      <c r="N24" s="53">
        <v>103</v>
      </c>
      <c r="O24" s="17">
        <v>0</v>
      </c>
      <c r="P24" s="17">
        <v>0</v>
      </c>
      <c r="Q24" s="53">
        <v>103</v>
      </c>
      <c r="R24" s="50"/>
      <c r="S24" s="323"/>
      <c r="T24" s="324"/>
      <c r="U24" s="124"/>
      <c r="V24" s="124"/>
      <c r="W24" s="324"/>
      <c r="X24" s="18"/>
    </row>
    <row r="25" spans="1:24" ht="13" x14ac:dyDescent="0.3">
      <c r="A25" s="25" t="s">
        <v>134</v>
      </c>
      <c r="B25" s="16">
        <v>30</v>
      </c>
      <c r="C25" s="16"/>
      <c r="D25" s="16"/>
      <c r="E25" s="328">
        <v>30</v>
      </c>
      <c r="G25" s="26" t="s">
        <v>134</v>
      </c>
      <c r="H25" s="53">
        <v>30</v>
      </c>
      <c r="I25" s="17"/>
      <c r="J25" s="17"/>
      <c r="K25" s="53">
        <v>30</v>
      </c>
      <c r="M25" s="26" t="s">
        <v>134</v>
      </c>
      <c r="N25" s="53">
        <v>30</v>
      </c>
      <c r="O25" s="17">
        <v>0</v>
      </c>
      <c r="P25" s="17">
        <v>0</v>
      </c>
      <c r="Q25" s="53">
        <v>30</v>
      </c>
      <c r="R25" s="50"/>
      <c r="S25" s="323"/>
      <c r="T25" s="324"/>
      <c r="U25" s="124"/>
      <c r="V25" s="124"/>
      <c r="W25" s="324"/>
      <c r="X25" s="18"/>
    </row>
    <row r="26" spans="1:24" ht="13" x14ac:dyDescent="0.3">
      <c r="A26" s="25" t="s">
        <v>135</v>
      </c>
      <c r="B26" s="16">
        <v>358</v>
      </c>
      <c r="C26" s="16">
        <v>100</v>
      </c>
      <c r="D26" s="16"/>
      <c r="E26" s="328">
        <v>458</v>
      </c>
      <c r="G26" s="26" t="s">
        <v>135</v>
      </c>
      <c r="H26" s="53">
        <v>358</v>
      </c>
      <c r="I26" s="17"/>
      <c r="J26" s="17"/>
      <c r="K26" s="53">
        <v>358</v>
      </c>
      <c r="M26" s="26" t="s">
        <v>135</v>
      </c>
      <c r="N26" s="53">
        <v>352</v>
      </c>
      <c r="O26" s="17">
        <v>6</v>
      </c>
      <c r="P26" s="17">
        <v>0</v>
      </c>
      <c r="Q26" s="53">
        <v>358</v>
      </c>
      <c r="R26" s="50"/>
      <c r="S26" s="323"/>
      <c r="T26" s="324"/>
      <c r="U26" s="124"/>
      <c r="V26" s="124"/>
      <c r="W26" s="324"/>
      <c r="X26" s="18"/>
    </row>
    <row r="27" spans="1:24" ht="13" x14ac:dyDescent="0.3">
      <c r="A27" s="25" t="s">
        <v>116</v>
      </c>
      <c r="B27" s="52">
        <v>309284</v>
      </c>
      <c r="C27" s="176">
        <f>SUM(C19:C26)</f>
        <v>573</v>
      </c>
      <c r="D27" s="16">
        <f>SUM(D19:D26)</f>
        <v>324</v>
      </c>
      <c r="E27" s="328">
        <f>SUM(E19:E26)</f>
        <v>309533</v>
      </c>
      <c r="G27" s="26" t="s">
        <v>116</v>
      </c>
      <c r="H27" s="52">
        <f>SUM(H19:H26)</f>
        <v>309464</v>
      </c>
      <c r="I27" s="177">
        <f>SUM(I19:I26)</f>
        <v>457</v>
      </c>
      <c r="J27" s="53">
        <v>637</v>
      </c>
      <c r="K27" s="52">
        <f>SUM(K19:K26)</f>
        <v>309284</v>
      </c>
      <c r="M27" s="26" t="s">
        <v>116</v>
      </c>
      <c r="N27" s="52">
        <f>SUM(N19:N26)</f>
        <v>313705</v>
      </c>
      <c r="O27" s="177">
        <f>SUM(O19:O26)</f>
        <v>553</v>
      </c>
      <c r="P27" s="53">
        <v>4794</v>
      </c>
      <c r="Q27" s="52">
        <f>SUM(Q19:Q26)</f>
        <v>309464</v>
      </c>
      <c r="R27" s="50"/>
      <c r="S27" s="323"/>
      <c r="T27" s="324"/>
      <c r="U27" s="324"/>
      <c r="V27" s="324"/>
      <c r="W27" s="327"/>
      <c r="X27" s="18"/>
    </row>
    <row r="28" spans="1:24" x14ac:dyDescent="0.25">
      <c r="S28" s="18"/>
      <c r="T28" s="18"/>
      <c r="U28" s="18"/>
      <c r="V28" s="18"/>
      <c r="W28" s="18"/>
      <c r="X28" s="18"/>
    </row>
    <row r="29" spans="1:24" x14ac:dyDescent="0.25">
      <c r="S29" s="18"/>
      <c r="T29" s="18"/>
      <c r="U29" s="18"/>
      <c r="V29" s="18"/>
      <c r="W29" s="18"/>
      <c r="X29" s="18"/>
    </row>
    <row r="30" spans="1:24" ht="13" x14ac:dyDescent="0.3">
      <c r="A30" s="2" t="s">
        <v>141</v>
      </c>
      <c r="G30" s="55"/>
      <c r="S30" s="18"/>
      <c r="T30" s="18"/>
      <c r="U30" s="18"/>
      <c r="V30" s="18"/>
      <c r="W30" s="18"/>
      <c r="X30" s="18"/>
    </row>
    <row r="31" spans="1:24" ht="13" x14ac:dyDescent="0.3">
      <c r="A31" s="14"/>
      <c r="B31" s="45">
        <v>38868</v>
      </c>
      <c r="C31" s="45">
        <v>39233</v>
      </c>
      <c r="D31" s="94">
        <v>39599</v>
      </c>
      <c r="E31" s="45">
        <v>39994</v>
      </c>
      <c r="F31" s="45">
        <v>40359</v>
      </c>
      <c r="G31" s="45">
        <v>40724</v>
      </c>
      <c r="H31" s="45">
        <v>41090</v>
      </c>
      <c r="I31" s="45">
        <v>41455</v>
      </c>
      <c r="J31" s="45">
        <v>41820</v>
      </c>
      <c r="K31" s="57">
        <v>42185</v>
      </c>
      <c r="L31" s="57">
        <v>42551</v>
      </c>
      <c r="M31" s="57">
        <v>42916</v>
      </c>
      <c r="N31" s="57">
        <v>43281</v>
      </c>
      <c r="O31" s="57">
        <v>43616</v>
      </c>
      <c r="S31" s="18"/>
      <c r="T31" s="18"/>
      <c r="U31" s="18"/>
      <c r="V31" s="18"/>
      <c r="W31" s="18"/>
      <c r="X31" s="18"/>
    </row>
    <row r="32" spans="1:24" ht="32.5" customHeight="1" x14ac:dyDescent="0.3">
      <c r="A32" s="14" t="s">
        <v>142</v>
      </c>
      <c r="B32" s="52">
        <v>7325</v>
      </c>
      <c r="C32" s="52">
        <v>7618</v>
      </c>
      <c r="D32" s="53">
        <v>7983</v>
      </c>
      <c r="E32" s="52">
        <v>8454</v>
      </c>
      <c r="F32" s="46">
        <v>8715</v>
      </c>
      <c r="G32" s="52">
        <v>8904</v>
      </c>
      <c r="H32" s="52">
        <v>10080</v>
      </c>
      <c r="I32" s="52">
        <v>10134</v>
      </c>
      <c r="J32" s="52">
        <v>10219</v>
      </c>
      <c r="K32" s="52">
        <v>10324</v>
      </c>
      <c r="L32" s="52">
        <v>10001</v>
      </c>
      <c r="M32" s="52">
        <v>10083</v>
      </c>
      <c r="N32" s="52">
        <v>10217</v>
      </c>
      <c r="O32" s="328">
        <v>10304</v>
      </c>
      <c r="S32" s="18"/>
      <c r="T32" s="18"/>
      <c r="U32" s="18"/>
      <c r="V32" s="18"/>
      <c r="W32" s="18"/>
      <c r="X32" s="18"/>
    </row>
    <row r="33" spans="1:24" ht="27.65" customHeight="1" x14ac:dyDescent="0.3">
      <c r="A33" s="14" t="s">
        <v>143</v>
      </c>
      <c r="B33" s="52">
        <v>2344</v>
      </c>
      <c r="C33" s="46">
        <v>2434</v>
      </c>
      <c r="D33" s="47">
        <v>2531</v>
      </c>
      <c r="E33" s="52">
        <v>2333</v>
      </c>
      <c r="F33" s="48">
        <v>2043</v>
      </c>
      <c r="G33" s="52">
        <v>2045</v>
      </c>
      <c r="H33" s="52">
        <v>2196</v>
      </c>
      <c r="I33" s="52">
        <v>2205</v>
      </c>
      <c r="J33" s="52">
        <v>2228</v>
      </c>
      <c r="K33" s="46">
        <v>2213</v>
      </c>
      <c r="L33" s="52">
        <v>2183</v>
      </c>
      <c r="M33" s="52">
        <v>2186</v>
      </c>
      <c r="N33" s="46">
        <v>2227</v>
      </c>
      <c r="O33" s="328">
        <v>2221</v>
      </c>
      <c r="S33" s="18"/>
      <c r="T33" s="18"/>
      <c r="U33" s="18"/>
      <c r="V33" s="18"/>
      <c r="W33" s="18"/>
      <c r="X33" s="18"/>
    </row>
    <row r="34" spans="1:24" ht="13" x14ac:dyDescent="0.3">
      <c r="A34" s="8" t="s">
        <v>144</v>
      </c>
      <c r="B34" s="16">
        <v>32</v>
      </c>
      <c r="C34" s="89">
        <v>31.95</v>
      </c>
      <c r="D34" s="90">
        <v>31.7</v>
      </c>
      <c r="E34" s="89">
        <v>27.6</v>
      </c>
      <c r="F34" s="91">
        <v>23.44</v>
      </c>
      <c r="G34" s="89">
        <v>22.97</v>
      </c>
      <c r="H34" s="89">
        <v>21.79</v>
      </c>
      <c r="I34" s="89">
        <v>21.76</v>
      </c>
      <c r="J34" s="89">
        <v>21.8</v>
      </c>
      <c r="K34" s="89">
        <v>21.44</v>
      </c>
      <c r="L34" s="89">
        <v>21.83</v>
      </c>
      <c r="M34" s="89">
        <v>21.68</v>
      </c>
      <c r="N34" s="96">
        <v>21.8</v>
      </c>
      <c r="O34" s="16">
        <v>21.55</v>
      </c>
      <c r="S34" s="18"/>
      <c r="T34" s="18"/>
      <c r="U34" s="18"/>
      <c r="V34" s="18"/>
      <c r="W34" s="18"/>
      <c r="X34" s="18"/>
    </row>
    <row r="35" spans="1:24" x14ac:dyDescent="0.25">
      <c r="S35" s="18"/>
      <c r="T35" s="18"/>
      <c r="U35" s="18"/>
      <c r="V35" s="18"/>
      <c r="W35" s="18"/>
      <c r="X35" s="18"/>
    </row>
    <row r="36" spans="1:24" x14ac:dyDescent="0.25">
      <c r="S36" s="18"/>
      <c r="T36" s="18"/>
      <c r="U36" s="18"/>
      <c r="V36" s="18"/>
      <c r="W36" s="18"/>
      <c r="X36" s="18"/>
    </row>
    <row r="37" spans="1:24" ht="13" x14ac:dyDescent="0.3">
      <c r="A37" s="173" t="s">
        <v>229</v>
      </c>
      <c r="B37" s="18"/>
      <c r="C37" s="18"/>
      <c r="D37" s="18"/>
      <c r="E37" s="18"/>
      <c r="G37" s="74" t="s">
        <v>225</v>
      </c>
      <c r="H37" s="74"/>
      <c r="I37" s="74"/>
      <c r="J37" s="74"/>
      <c r="S37" s="18"/>
      <c r="T37" s="18"/>
      <c r="U37" s="18"/>
      <c r="V37" s="18"/>
      <c r="W37" s="18"/>
      <c r="X37" s="18"/>
    </row>
    <row r="38" spans="1:24" s="156" customFormat="1" ht="31.75" customHeight="1" x14ac:dyDescent="0.3">
      <c r="A38" s="16"/>
      <c r="B38" s="174" t="s">
        <v>187</v>
      </c>
      <c r="C38" s="174" t="s">
        <v>226</v>
      </c>
      <c r="D38" s="174" t="s">
        <v>227</v>
      </c>
      <c r="E38" s="174" t="s">
        <v>228</v>
      </c>
      <c r="F38" s="75"/>
      <c r="G38" s="29"/>
      <c r="H38" s="76" t="s">
        <v>167</v>
      </c>
      <c r="I38" s="76" t="s">
        <v>188</v>
      </c>
      <c r="J38" s="76" t="s">
        <v>189</v>
      </c>
      <c r="K38" s="76" t="s">
        <v>187</v>
      </c>
      <c r="S38" s="62"/>
      <c r="T38" s="62"/>
      <c r="U38" s="62"/>
      <c r="V38" s="62"/>
      <c r="W38" s="62"/>
      <c r="X38" s="62"/>
    </row>
    <row r="39" spans="1:24" ht="13" x14ac:dyDescent="0.3">
      <c r="A39" s="16" t="s">
        <v>129</v>
      </c>
      <c r="B39" s="16">
        <v>3153</v>
      </c>
      <c r="C39" s="16">
        <v>6</v>
      </c>
      <c r="D39" s="16">
        <v>846</v>
      </c>
      <c r="E39" s="16">
        <v>2313</v>
      </c>
      <c r="F39" s="18"/>
      <c r="G39" s="10" t="s">
        <v>129</v>
      </c>
      <c r="H39" s="53">
        <v>4912</v>
      </c>
      <c r="I39" s="17">
        <v>6</v>
      </c>
      <c r="J39" s="53">
        <v>1765</v>
      </c>
      <c r="K39" s="53">
        <v>3153</v>
      </c>
      <c r="S39" s="18"/>
      <c r="T39" s="18"/>
      <c r="U39" s="18"/>
      <c r="V39" s="18"/>
      <c r="W39" s="18"/>
      <c r="X39" s="18"/>
    </row>
    <row r="40" spans="1:24" ht="13" x14ac:dyDescent="0.3">
      <c r="A40" s="16" t="s">
        <v>131</v>
      </c>
      <c r="B40" s="16">
        <v>93</v>
      </c>
      <c r="C40" s="16">
        <v>0</v>
      </c>
      <c r="D40" s="16">
        <v>0</v>
      </c>
      <c r="E40" s="16">
        <v>93</v>
      </c>
      <c r="F40" s="18"/>
      <c r="G40" s="10" t="s">
        <v>131</v>
      </c>
      <c r="H40" s="17">
        <v>93</v>
      </c>
      <c r="I40" s="17">
        <v>0</v>
      </c>
      <c r="J40" s="17">
        <v>0</v>
      </c>
      <c r="K40" s="17">
        <v>93</v>
      </c>
      <c r="S40" s="18"/>
      <c r="T40" s="18"/>
      <c r="U40" s="18"/>
      <c r="V40" s="18"/>
      <c r="W40" s="18"/>
      <c r="X40" s="18"/>
    </row>
    <row r="41" spans="1:24" ht="13" x14ac:dyDescent="0.3">
      <c r="A41" s="16" t="s">
        <v>116</v>
      </c>
      <c r="B41" s="16">
        <v>3246</v>
      </c>
      <c r="C41" s="16">
        <v>6</v>
      </c>
      <c r="D41" s="16">
        <v>846</v>
      </c>
      <c r="E41" s="16">
        <v>2406</v>
      </c>
      <c r="F41" s="18"/>
      <c r="G41" s="10" t="s">
        <v>116</v>
      </c>
      <c r="H41" s="53">
        <f>SUM(H39:H40)</f>
        <v>5005</v>
      </c>
      <c r="I41" s="17">
        <v>6</v>
      </c>
      <c r="J41" s="53">
        <v>1765</v>
      </c>
      <c r="K41" s="53">
        <v>3246</v>
      </c>
      <c r="S41" s="18"/>
      <c r="T41" s="18"/>
      <c r="U41" s="18"/>
      <c r="V41" s="18"/>
      <c r="W41" s="18"/>
      <c r="X41" s="18"/>
    </row>
    <row r="42" spans="1:24" x14ac:dyDescent="0.25">
      <c r="S42" s="18"/>
      <c r="T42" s="18"/>
      <c r="U42" s="18"/>
      <c r="V42" s="18"/>
      <c r="W42" s="18"/>
      <c r="X42" s="18"/>
    </row>
    <row r="44" spans="1:24" x14ac:dyDescent="0.25">
      <c r="A44" s="168"/>
      <c r="B44" s="166"/>
      <c r="C44" s="166"/>
      <c r="D44" s="166"/>
      <c r="E44" s="124"/>
    </row>
    <row r="45" spans="1:24" x14ac:dyDescent="0.25">
      <c r="A45" s="168"/>
      <c r="B45" s="168"/>
      <c r="C45" s="168"/>
      <c r="D45" s="168"/>
      <c r="E45" s="168"/>
    </row>
    <row r="46" spans="1:24" x14ac:dyDescent="0.25">
      <c r="A46" s="169"/>
      <c r="B46" s="166"/>
      <c r="C46" s="166"/>
      <c r="D46" s="166"/>
      <c r="E46" s="166"/>
    </row>
    <row r="47" spans="1:24" x14ac:dyDescent="0.25">
      <c r="A47" s="168"/>
      <c r="B47" s="166"/>
      <c r="C47" s="166"/>
      <c r="D47" s="166"/>
      <c r="E47" s="166"/>
    </row>
    <row r="48" spans="1:24" x14ac:dyDescent="0.25">
      <c r="A48" s="168"/>
      <c r="B48" s="166"/>
      <c r="C48" s="166"/>
      <c r="D48" s="166"/>
      <c r="E48" s="166"/>
    </row>
    <row r="49" spans="1:5" x14ac:dyDescent="0.25">
      <c r="A49" s="168"/>
      <c r="B49" s="166"/>
      <c r="C49" s="166"/>
      <c r="D49" s="166"/>
      <c r="E49" s="166"/>
    </row>
    <row r="50" spans="1:5" x14ac:dyDescent="0.25">
      <c r="A50" s="168"/>
      <c r="B50" s="166"/>
      <c r="C50" s="166"/>
      <c r="D50" s="167"/>
      <c r="E50" s="167"/>
    </row>
    <row r="51" spans="1:5" x14ac:dyDescent="0.25">
      <c r="A51" s="168"/>
      <c r="B51" s="166"/>
      <c r="C51" s="166"/>
      <c r="D51" s="167"/>
      <c r="E51" s="167"/>
    </row>
    <row r="52" spans="1:5" x14ac:dyDescent="0.25">
      <c r="A52" s="124"/>
      <c r="B52" s="124"/>
      <c r="C52" s="124"/>
      <c r="D52" s="124"/>
      <c r="E52" s="124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Reference Statistics</vt:lpstr>
      <vt:lpstr>Website Visits</vt:lpstr>
      <vt:lpstr>Library Visits</vt:lpstr>
      <vt:lpstr>Circulation Statistics</vt:lpstr>
      <vt:lpstr>Interlibrary Loan Statistics</vt:lpstr>
      <vt:lpstr>Library Instruction Statisitcs</vt:lpstr>
      <vt:lpstr>Government Documents 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Corbin</dc:creator>
  <cp:lastModifiedBy>Jennifer Corbin</cp:lastModifiedBy>
  <cp:lastPrinted>2019-08-01T13:59:51Z</cp:lastPrinted>
  <dcterms:created xsi:type="dcterms:W3CDTF">2014-07-05T14:32:32Z</dcterms:created>
  <dcterms:modified xsi:type="dcterms:W3CDTF">2021-02-03T15:33:45Z</dcterms:modified>
</cp:coreProperties>
</file>