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stetson-my.sharepoint.com/personal/jcorbin1_ad_stetson_edu/Documents/Documents/Stats and Reports/"/>
    </mc:Choice>
  </mc:AlternateContent>
  <xr:revisionPtr revIDLastSave="0" documentId="8_{6B807FBB-2DAD-419D-BC6F-70F085180432}" xr6:coauthVersionLast="47" xr6:coauthVersionMax="47" xr10:uidLastSave="{00000000-0000-0000-0000-000000000000}"/>
  <bookViews>
    <workbookView xWindow="47295" yWindow="810" windowWidth="19185" windowHeight="14265" tabRatio="721" xr2:uid="{00000000-000D-0000-FFFF-FFFF00000000}"/>
  </bookViews>
  <sheets>
    <sheet name="Reference Statistics" sheetId="1" r:id="rId1"/>
    <sheet name="Website Visits" sheetId="2" r:id="rId2"/>
    <sheet name="Library Visits" sheetId="3" r:id="rId3"/>
    <sheet name="Circulation Statistics" sheetId="12" r:id="rId4"/>
    <sheet name="Interlibrary Loan Statistics" sheetId="8" r:id="rId5"/>
    <sheet name="Library Instruction Statistics" sheetId="6" r:id="rId6"/>
    <sheet name="Government Documents Statistics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L4" i="2"/>
  <c r="L5" i="2"/>
  <c r="L6" i="2"/>
  <c r="L3" i="2"/>
  <c r="B16" i="3"/>
  <c r="C16" i="3"/>
  <c r="D16" i="3"/>
  <c r="E16" i="3"/>
  <c r="F16" i="3"/>
  <c r="G16" i="3"/>
  <c r="E118" i="12"/>
  <c r="D117" i="12"/>
  <c r="C117" i="12"/>
  <c r="B117" i="12"/>
  <c r="F116" i="12"/>
  <c r="F115" i="12"/>
  <c r="G115" i="12" s="1"/>
  <c r="F114" i="12"/>
  <c r="G114" i="12" s="1"/>
  <c r="F113" i="12"/>
  <c r="F123" i="12"/>
  <c r="F124" i="12"/>
  <c r="F125" i="12"/>
  <c r="L5" i="12"/>
  <c r="N5" i="12" s="1"/>
  <c r="Q16" i="3"/>
  <c r="R6" i="3"/>
  <c r="R7" i="3"/>
  <c r="R8" i="3"/>
  <c r="R9" i="3"/>
  <c r="R10" i="3"/>
  <c r="R11" i="3"/>
  <c r="R12" i="3"/>
  <c r="R13" i="3"/>
  <c r="R14" i="3"/>
  <c r="R15" i="3"/>
  <c r="R5" i="3"/>
  <c r="I3" i="1"/>
  <c r="I4" i="1"/>
  <c r="I6" i="1"/>
  <c r="I7" i="1"/>
  <c r="I9" i="1"/>
  <c r="H8" i="1"/>
  <c r="P4" i="6"/>
  <c r="P7" i="6"/>
  <c r="P14" i="6"/>
  <c r="P15" i="6"/>
  <c r="P16" i="6"/>
  <c r="N5" i="6"/>
  <c r="P5" i="6" s="1"/>
  <c r="N8" i="6"/>
  <c r="P8" i="6" s="1"/>
  <c r="N9" i="6"/>
  <c r="P9" i="6" s="1"/>
  <c r="N10" i="6"/>
  <c r="P10" i="6" s="1"/>
  <c r="N11" i="6"/>
  <c r="P11" i="6" s="1"/>
  <c r="N12" i="6"/>
  <c r="P12" i="6" s="1"/>
  <c r="N13" i="6"/>
  <c r="P13" i="6" s="1"/>
  <c r="N14" i="6"/>
  <c r="N15" i="6"/>
  <c r="N16" i="6"/>
  <c r="P37" i="8"/>
  <c r="P38" i="8"/>
  <c r="P36" i="8"/>
  <c r="P31" i="8"/>
  <c r="P30" i="8"/>
  <c r="P29" i="8"/>
  <c r="P24" i="8"/>
  <c r="P25" i="8"/>
  <c r="P26" i="8"/>
  <c r="P27" i="8"/>
  <c r="P28" i="8"/>
  <c r="P23" i="8"/>
  <c r="M31" i="8"/>
  <c r="L31" i="8"/>
  <c r="K31" i="8"/>
  <c r="J31" i="8"/>
  <c r="I31" i="8"/>
  <c r="H31" i="8"/>
  <c r="G31" i="8"/>
  <c r="F31" i="8"/>
  <c r="E31" i="8"/>
  <c r="D31" i="8"/>
  <c r="C31" i="8"/>
  <c r="B31" i="8"/>
  <c r="M30" i="8"/>
  <c r="L30" i="8"/>
  <c r="K30" i="8"/>
  <c r="J30" i="8"/>
  <c r="I30" i="8"/>
  <c r="H30" i="8"/>
  <c r="G30" i="8"/>
  <c r="F30" i="8"/>
  <c r="E30" i="8"/>
  <c r="D30" i="8"/>
  <c r="C30" i="8"/>
  <c r="B30" i="8"/>
  <c r="N6" i="6" l="1"/>
  <c r="P6" i="6" s="1"/>
  <c r="N3" i="6"/>
  <c r="P3" i="6" s="1"/>
  <c r="F117" i="12"/>
  <c r="H5" i="1"/>
  <c r="D59" i="8"/>
  <c r="D57" i="8"/>
  <c r="G44" i="8"/>
  <c r="I44" i="8" s="1"/>
  <c r="G50" i="8"/>
  <c r="I50" i="8" s="1"/>
  <c r="G45" i="8"/>
  <c r="I45" i="8" s="1"/>
  <c r="G48" i="8"/>
  <c r="G49" i="8"/>
  <c r="I49" i="8" s="1"/>
  <c r="B46" i="8"/>
  <c r="B52" i="8" s="1"/>
  <c r="N16" i="8"/>
  <c r="P16" i="8" s="1"/>
  <c r="N17" i="8"/>
  <c r="P17" i="8" s="1"/>
  <c r="N15" i="8"/>
  <c r="P15" i="8" s="1"/>
  <c r="G46" i="8" l="1"/>
  <c r="L11" i="9"/>
  <c r="E41" i="9"/>
  <c r="E27" i="9"/>
  <c r="B27" i="9"/>
  <c r="I46" i="8" l="1"/>
  <c r="M12" i="12"/>
  <c r="K12" i="12"/>
  <c r="J12" i="12"/>
  <c r="I12" i="12"/>
  <c r="H12" i="12"/>
  <c r="G12" i="12"/>
  <c r="F12" i="12"/>
  <c r="E12" i="12"/>
  <c r="D12" i="12"/>
  <c r="C12" i="12"/>
  <c r="B12" i="12"/>
  <c r="L11" i="12"/>
  <c r="N11" i="12" s="1"/>
  <c r="L10" i="12"/>
  <c r="N10" i="12" s="1"/>
  <c r="L9" i="12"/>
  <c r="N9" i="12" s="1"/>
  <c r="L8" i="12"/>
  <c r="N8" i="12" s="1"/>
  <c r="L7" i="12"/>
  <c r="N7" i="12" s="1"/>
  <c r="L6" i="12"/>
  <c r="N6" i="12" s="1"/>
  <c r="L4" i="12"/>
  <c r="N4" i="12" s="1"/>
  <c r="L3" i="12"/>
  <c r="J11" i="9"/>
  <c r="I41" i="9"/>
  <c r="J41" i="9"/>
  <c r="K41" i="9"/>
  <c r="H41" i="9"/>
  <c r="K11" i="9"/>
  <c r="H46" i="8"/>
  <c r="H52" i="8" s="1"/>
  <c r="I52" i="8" s="1"/>
  <c r="N24" i="8"/>
  <c r="N25" i="8"/>
  <c r="N26" i="8"/>
  <c r="N27" i="8"/>
  <c r="N28" i="8"/>
  <c r="N29" i="8"/>
  <c r="N23" i="8"/>
  <c r="N37" i="8"/>
  <c r="N38" i="8"/>
  <c r="N36" i="8"/>
  <c r="N30" i="8"/>
  <c r="L12" i="12" l="1"/>
  <c r="N3" i="12"/>
  <c r="P27" i="6"/>
  <c r="P28" i="6"/>
  <c r="P29" i="6"/>
  <c r="P30" i="6"/>
  <c r="P31" i="6"/>
  <c r="P32" i="6"/>
  <c r="P21" i="6"/>
  <c r="P24" i="6"/>
  <c r="N12" i="12" l="1"/>
  <c r="C127" i="12"/>
  <c r="C118" i="12" s="1"/>
  <c r="B127" i="12"/>
  <c r="G11" i="1" l="1"/>
  <c r="I11" i="1" s="1"/>
  <c r="G10" i="1"/>
  <c r="I10" i="1" s="1"/>
  <c r="G8" i="1"/>
  <c r="I8" i="1" s="1"/>
  <c r="G5" i="1"/>
  <c r="I5" i="1" s="1"/>
  <c r="E19" i="1"/>
  <c r="G13" i="1" l="1"/>
  <c r="I13" i="1" s="1"/>
  <c r="P16" i="3"/>
  <c r="R16" i="3" s="1"/>
  <c r="Q27" i="9" l="1"/>
  <c r="P27" i="9"/>
  <c r="O27" i="9"/>
  <c r="N27" i="9"/>
  <c r="N31" i="8"/>
  <c r="M28" i="12"/>
  <c r="M13" i="12" s="1"/>
  <c r="K28" i="12"/>
  <c r="J28" i="12"/>
  <c r="J13" i="12" s="1"/>
  <c r="I28" i="12"/>
  <c r="I13" i="12" s="1"/>
  <c r="H28" i="12"/>
  <c r="H13" i="12" s="1"/>
  <c r="G28" i="12"/>
  <c r="G13" i="12" s="1"/>
  <c r="F28" i="12"/>
  <c r="F13" i="12" s="1"/>
  <c r="E28" i="12"/>
  <c r="D28" i="12"/>
  <c r="D13" i="12" s="1"/>
  <c r="C28" i="12"/>
  <c r="C13" i="12" s="1"/>
  <c r="B28" i="12"/>
  <c r="B13" i="12" s="1"/>
  <c r="L27" i="12"/>
  <c r="N27" i="12" s="1"/>
  <c r="O11" i="12" s="1"/>
  <c r="L26" i="12"/>
  <c r="N26" i="12" s="1"/>
  <c r="O10" i="12" s="1"/>
  <c r="L25" i="12"/>
  <c r="N25" i="12" s="1"/>
  <c r="O9" i="12" s="1"/>
  <c r="L24" i="12"/>
  <c r="N24" i="12" s="1"/>
  <c r="O8" i="12" s="1"/>
  <c r="L23" i="12"/>
  <c r="N23" i="12" s="1"/>
  <c r="O7" i="12" s="1"/>
  <c r="L22" i="12"/>
  <c r="N22" i="12" s="1"/>
  <c r="O6" i="12" s="1"/>
  <c r="N21" i="12"/>
  <c r="L20" i="12"/>
  <c r="N20" i="12" s="1"/>
  <c r="O4" i="12" s="1"/>
  <c r="L19" i="12"/>
  <c r="N19" i="12" s="1"/>
  <c r="O3" i="12" s="1"/>
  <c r="D127" i="12"/>
  <c r="F127" i="12" s="1"/>
  <c r="F126" i="12"/>
  <c r="G116" i="12" s="1"/>
  <c r="F118" i="12" l="1"/>
  <c r="G117" i="12"/>
  <c r="L28" i="12"/>
  <c r="L13" i="12" s="1"/>
  <c r="E137" i="12"/>
  <c r="E128" i="12" s="1"/>
  <c r="N28" i="12" l="1"/>
  <c r="O12" i="12" l="1"/>
  <c r="N13" i="12"/>
  <c r="P41" i="6"/>
  <c r="P40" i="6"/>
  <c r="D19" i="1"/>
  <c r="K27" i="9"/>
  <c r="J27" i="9"/>
  <c r="I27" i="9"/>
  <c r="H27" i="9"/>
  <c r="N5" i="8" l="1"/>
  <c r="P5" i="8" s="1"/>
  <c r="N10" i="8"/>
  <c r="P10" i="8" s="1"/>
  <c r="N9" i="8"/>
  <c r="P9" i="8" s="1"/>
  <c r="N8" i="8"/>
  <c r="P8" i="8" s="1"/>
  <c r="N7" i="8"/>
  <c r="P7" i="8" s="1"/>
  <c r="N6" i="8"/>
  <c r="P6" i="8" s="1"/>
  <c r="F11" i="1" l="1"/>
  <c r="F10" i="1"/>
  <c r="F8" i="1"/>
  <c r="F5" i="1"/>
  <c r="F13" i="1" l="1"/>
  <c r="O16" i="3"/>
  <c r="K44" i="12" l="1"/>
  <c r="J44" i="12"/>
  <c r="J29" i="12" s="1"/>
  <c r="I44" i="12"/>
  <c r="I29" i="12" s="1"/>
  <c r="H44" i="12"/>
  <c r="H29" i="12" s="1"/>
  <c r="G44" i="12"/>
  <c r="G29" i="12" s="1"/>
  <c r="F44" i="12"/>
  <c r="F29" i="12" s="1"/>
  <c r="E44" i="12"/>
  <c r="D44" i="12"/>
  <c r="D29" i="12" s="1"/>
  <c r="L43" i="12"/>
  <c r="N43" i="12" s="1"/>
  <c r="O27" i="12" s="1"/>
  <c r="L42" i="12"/>
  <c r="N42" i="12" s="1"/>
  <c r="O26" i="12" s="1"/>
  <c r="L41" i="12"/>
  <c r="N41" i="12" s="1"/>
  <c r="O25" i="12" s="1"/>
  <c r="L40" i="12"/>
  <c r="N40" i="12" s="1"/>
  <c r="O24" i="12" s="1"/>
  <c r="L39" i="12"/>
  <c r="N39" i="12" s="1"/>
  <c r="O23" i="12" s="1"/>
  <c r="C44" i="12"/>
  <c r="C29" i="12" s="1"/>
  <c r="L38" i="12"/>
  <c r="N38" i="12" s="1"/>
  <c r="O22" i="12" s="1"/>
  <c r="L37" i="12"/>
  <c r="N37" i="12" s="1"/>
  <c r="O21" i="12" s="1"/>
  <c r="L36" i="12"/>
  <c r="N36" i="12" s="1"/>
  <c r="O20" i="12" s="1"/>
  <c r="L35" i="12"/>
  <c r="D137" i="12"/>
  <c r="C137" i="12"/>
  <c r="C128" i="12" s="1"/>
  <c r="F136" i="12"/>
  <c r="F135" i="12"/>
  <c r="G125" i="12" s="1"/>
  <c r="F134" i="12"/>
  <c r="G124" i="12" s="1"/>
  <c r="F133" i="12"/>
  <c r="G126" i="12" l="1"/>
  <c r="N35" i="12"/>
  <c r="O19" i="12" s="1"/>
  <c r="L44" i="12"/>
  <c r="L29" i="12" s="1"/>
  <c r="B44" i="12"/>
  <c r="B29" i="12" s="1"/>
  <c r="M44" i="12"/>
  <c r="M29" i="12" s="1"/>
  <c r="F137" i="12"/>
  <c r="I11" i="9"/>
  <c r="F128" i="12" l="1"/>
  <c r="G127" i="12"/>
  <c r="N44" i="12"/>
  <c r="O28" i="12" l="1"/>
  <c r="N29" i="12"/>
  <c r="E13" i="1"/>
  <c r="E8" i="1"/>
  <c r="E5" i="1"/>
  <c r="G143" i="12" l="1"/>
  <c r="L51" i="12"/>
  <c r="G59" i="12"/>
  <c r="C59" i="12"/>
  <c r="B59" i="12"/>
  <c r="G58" i="12"/>
  <c r="C58" i="12"/>
  <c r="C54" i="12"/>
  <c r="B54" i="12"/>
  <c r="L59" i="12" l="1"/>
  <c r="N16" i="3" l="1"/>
  <c r="M56" i="12" l="1"/>
  <c r="M51" i="12"/>
  <c r="B60" i="12"/>
  <c r="B45" i="12" s="1"/>
  <c r="E147" i="12"/>
  <c r="E138" i="12" s="1"/>
  <c r="P54" i="6"/>
  <c r="P53" i="6"/>
  <c r="N64" i="6"/>
  <c r="O64" i="6" s="1"/>
  <c r="N63" i="6"/>
  <c r="O63" i="6" s="1"/>
  <c r="M60" i="12" l="1"/>
  <c r="M45" i="12" s="1"/>
  <c r="K60" i="12"/>
  <c r="J60" i="12"/>
  <c r="J45" i="12" s="1"/>
  <c r="I60" i="12"/>
  <c r="I45" i="12" s="1"/>
  <c r="H60" i="12"/>
  <c r="H45" i="12" s="1"/>
  <c r="G60" i="12"/>
  <c r="G45" i="12" s="1"/>
  <c r="F60" i="12"/>
  <c r="F45" i="12" s="1"/>
  <c r="E60" i="12"/>
  <c r="E45" i="12" s="1"/>
  <c r="D60" i="12"/>
  <c r="D45" i="12" s="1"/>
  <c r="C60" i="12"/>
  <c r="C45" i="12" s="1"/>
  <c r="N59" i="12"/>
  <c r="O43" i="12" s="1"/>
  <c r="L58" i="12"/>
  <c r="N58" i="12" s="1"/>
  <c r="O42" i="12" s="1"/>
  <c r="L57" i="12"/>
  <c r="N57" i="12" s="1"/>
  <c r="O41" i="12" s="1"/>
  <c r="L56" i="12"/>
  <c r="N56" i="12" s="1"/>
  <c r="O40" i="12" s="1"/>
  <c r="L55" i="12"/>
  <c r="N55" i="12" s="1"/>
  <c r="O39" i="12" s="1"/>
  <c r="L54" i="12"/>
  <c r="N54" i="12" s="1"/>
  <c r="O38" i="12" s="1"/>
  <c r="L53" i="12"/>
  <c r="N53" i="12" s="1"/>
  <c r="O37" i="12" s="1"/>
  <c r="L52" i="12"/>
  <c r="N52" i="12" s="1"/>
  <c r="O36" i="12" s="1"/>
  <c r="D147" i="12"/>
  <c r="C147" i="12"/>
  <c r="C138" i="12" s="1"/>
  <c r="F146" i="12"/>
  <c r="G136" i="12" s="1"/>
  <c r="F145" i="12"/>
  <c r="G135" i="12" s="1"/>
  <c r="F144" i="12"/>
  <c r="G134" i="12" s="1"/>
  <c r="F143" i="12"/>
  <c r="G133" i="12" s="1"/>
  <c r="N51" i="12" l="1"/>
  <c r="O35" i="12" s="1"/>
  <c r="L60" i="12"/>
  <c r="L45" i="12" s="1"/>
  <c r="F147" i="12"/>
  <c r="B19" i="1"/>
  <c r="H11" i="9"/>
  <c r="F138" i="12" l="1"/>
  <c r="G137" i="12"/>
  <c r="N60" i="12"/>
  <c r="N45" i="12" l="1"/>
  <c r="O44" i="12"/>
  <c r="B76" i="12"/>
  <c r="B61" i="12" s="1"/>
  <c r="E179" i="12"/>
  <c r="D179" i="12"/>
  <c r="C179" i="12"/>
  <c r="B179" i="12"/>
  <c r="G178" i="12"/>
  <c r="F178" i="12"/>
  <c r="G177" i="12"/>
  <c r="F177" i="12"/>
  <c r="G176" i="12"/>
  <c r="F176" i="12"/>
  <c r="G175" i="12"/>
  <c r="F175" i="12"/>
  <c r="G174" i="12"/>
  <c r="F174" i="12"/>
  <c r="G173" i="12"/>
  <c r="F173" i="12"/>
  <c r="E168" i="12"/>
  <c r="E169" i="12" s="1"/>
  <c r="D168" i="12"/>
  <c r="C168" i="12"/>
  <c r="C169" i="12" s="1"/>
  <c r="B168" i="12"/>
  <c r="G167" i="12"/>
  <c r="F167" i="12"/>
  <c r="H160" i="12" s="1"/>
  <c r="G166" i="12"/>
  <c r="F166" i="12"/>
  <c r="H159" i="12" s="1"/>
  <c r="G165" i="12"/>
  <c r="F165" i="12"/>
  <c r="G164" i="12"/>
  <c r="F164" i="12"/>
  <c r="G163" i="12"/>
  <c r="F163" i="12"/>
  <c r="H155" i="12"/>
  <c r="G162" i="12"/>
  <c r="F162" i="12"/>
  <c r="E156" i="12"/>
  <c r="E148" i="12" s="1"/>
  <c r="D156" i="12"/>
  <c r="C156" i="12"/>
  <c r="B156" i="12"/>
  <c r="B157" i="12" s="1"/>
  <c r="G155" i="12"/>
  <c r="G146" i="12" s="1"/>
  <c r="F155" i="12"/>
  <c r="G154" i="12"/>
  <c r="G145" i="12" s="1"/>
  <c r="F154" i="12"/>
  <c r="G153" i="12"/>
  <c r="G144" i="12" s="1"/>
  <c r="F153" i="12"/>
  <c r="H145" i="12"/>
  <c r="G152" i="12"/>
  <c r="F152" i="12"/>
  <c r="M109" i="12"/>
  <c r="K109" i="12"/>
  <c r="J109" i="12"/>
  <c r="I109" i="12"/>
  <c r="H109" i="12"/>
  <c r="G109" i="12"/>
  <c r="E109" i="12"/>
  <c r="D109" i="12"/>
  <c r="C109" i="12"/>
  <c r="B109" i="12"/>
  <c r="L108" i="12"/>
  <c r="N108" i="12" s="1"/>
  <c r="L107" i="12"/>
  <c r="N107" i="12" s="1"/>
  <c r="L106" i="12"/>
  <c r="N106" i="12" s="1"/>
  <c r="L105" i="12"/>
  <c r="N105" i="12" s="1"/>
  <c r="L104" i="12"/>
  <c r="N104" i="12" s="1"/>
  <c r="L103" i="12"/>
  <c r="N103" i="12" s="1"/>
  <c r="L102" i="12"/>
  <c r="N102" i="12" s="1"/>
  <c r="L101" i="12"/>
  <c r="N101" i="12" s="1"/>
  <c r="L100" i="12"/>
  <c r="N100" i="12" s="1"/>
  <c r="L99" i="12"/>
  <c r="N99" i="12" s="1"/>
  <c r="M94" i="12"/>
  <c r="K94" i="12"/>
  <c r="J94" i="12"/>
  <c r="I94" i="12"/>
  <c r="H94" i="12"/>
  <c r="G94" i="12"/>
  <c r="F94" i="12"/>
  <c r="F95" i="12" s="1"/>
  <c r="E94" i="12"/>
  <c r="D94" i="12"/>
  <c r="C94" i="12"/>
  <c r="B94" i="12"/>
  <c r="L93" i="12"/>
  <c r="N93" i="12" s="1"/>
  <c r="L92" i="12"/>
  <c r="N92" i="12" s="1"/>
  <c r="L91" i="12"/>
  <c r="N91" i="12" s="1"/>
  <c r="L90" i="12"/>
  <c r="N90" i="12" s="1"/>
  <c r="L89" i="12"/>
  <c r="N89" i="12" s="1"/>
  <c r="L88" i="12"/>
  <c r="N88" i="12" s="1"/>
  <c r="L87" i="12"/>
  <c r="N87" i="12" s="1"/>
  <c r="L86" i="12"/>
  <c r="N86" i="12" s="1"/>
  <c r="L85" i="12"/>
  <c r="N85" i="12" s="1"/>
  <c r="L84" i="12"/>
  <c r="N84" i="12" s="1"/>
  <c r="L83" i="12"/>
  <c r="N83" i="12" s="1"/>
  <c r="M76" i="12"/>
  <c r="M61" i="12" s="1"/>
  <c r="K76" i="12"/>
  <c r="J76" i="12"/>
  <c r="J61" i="12" s="1"/>
  <c r="I76" i="12"/>
  <c r="H76" i="12"/>
  <c r="H61" i="12" s="1"/>
  <c r="G76" i="12"/>
  <c r="G61" i="12" s="1"/>
  <c r="F76" i="12"/>
  <c r="F61" i="12" s="1"/>
  <c r="E76" i="12"/>
  <c r="D76" i="12"/>
  <c r="D61" i="12" s="1"/>
  <c r="C76" i="12"/>
  <c r="C61" i="12" s="1"/>
  <c r="L75" i="12"/>
  <c r="N75" i="12" s="1"/>
  <c r="O59" i="12" s="1"/>
  <c r="L74" i="12"/>
  <c r="N74" i="12" s="1"/>
  <c r="O58" i="12" s="1"/>
  <c r="L73" i="12"/>
  <c r="N73" i="12" s="1"/>
  <c r="O57" i="12" s="1"/>
  <c r="L72" i="12"/>
  <c r="N72" i="12" s="1"/>
  <c r="O56" i="12" s="1"/>
  <c r="L71" i="12"/>
  <c r="N71" i="12" s="1"/>
  <c r="O55" i="12" s="1"/>
  <c r="L70" i="12"/>
  <c r="N70" i="12" s="1"/>
  <c r="O54" i="12" s="1"/>
  <c r="L69" i="12"/>
  <c r="N69" i="12" s="1"/>
  <c r="O53" i="12" s="1"/>
  <c r="L68" i="12"/>
  <c r="N68" i="12" s="1"/>
  <c r="O52" i="12" s="1"/>
  <c r="L67" i="12"/>
  <c r="N67" i="12" s="1"/>
  <c r="O51" i="12" s="1"/>
  <c r="G95" i="12" l="1"/>
  <c r="M95" i="12"/>
  <c r="I95" i="12"/>
  <c r="E77" i="12"/>
  <c r="C95" i="12"/>
  <c r="H157" i="12"/>
  <c r="I77" i="12"/>
  <c r="I61" i="12"/>
  <c r="K95" i="12"/>
  <c r="F77" i="12"/>
  <c r="J77" i="12"/>
  <c r="B169" i="12"/>
  <c r="H146" i="12"/>
  <c r="C157" i="12"/>
  <c r="C148" i="12"/>
  <c r="D95" i="12"/>
  <c r="I155" i="12"/>
  <c r="E95" i="12"/>
  <c r="H148" i="12"/>
  <c r="I148" i="12"/>
  <c r="H95" i="12"/>
  <c r="E157" i="12"/>
  <c r="C77" i="12"/>
  <c r="G77" i="12"/>
  <c r="H147" i="12"/>
  <c r="D77" i="12"/>
  <c r="H77" i="12"/>
  <c r="M77" i="12"/>
  <c r="L94" i="12"/>
  <c r="J95" i="12"/>
  <c r="L109" i="12"/>
  <c r="N109" i="12" s="1"/>
  <c r="I146" i="12"/>
  <c r="I160" i="12"/>
  <c r="I157" i="12"/>
  <c r="G179" i="12"/>
  <c r="F156" i="12"/>
  <c r="G168" i="12"/>
  <c r="B95" i="12"/>
  <c r="G156" i="12"/>
  <c r="G147" i="12" s="1"/>
  <c r="L76" i="12"/>
  <c r="L61" i="12" s="1"/>
  <c r="B77" i="12"/>
  <c r="F168" i="12"/>
  <c r="F148" i="12" l="1"/>
  <c r="L95" i="12"/>
  <c r="N94" i="12"/>
  <c r="N95" i="12" s="1"/>
  <c r="I161" i="12"/>
  <c r="H149" i="12"/>
  <c r="F169" i="12"/>
  <c r="H161" i="12"/>
  <c r="L77" i="12"/>
  <c r="N76" i="12"/>
  <c r="F157" i="12"/>
  <c r="I149" i="12"/>
  <c r="O60" i="12" l="1"/>
  <c r="N61" i="12"/>
  <c r="N77" i="12"/>
  <c r="M16" i="3"/>
  <c r="D11" i="1" l="1"/>
  <c r="D10" i="1"/>
  <c r="D8" i="1"/>
  <c r="D5" i="1"/>
  <c r="D13" i="1" l="1"/>
  <c r="N75" i="6"/>
  <c r="G11" i="9" l="1"/>
  <c r="F11" i="9"/>
  <c r="E11" i="9"/>
  <c r="D11" i="9"/>
  <c r="C11" i="9"/>
  <c r="B11" i="9"/>
  <c r="C11" i="1" l="1"/>
  <c r="C10" i="1"/>
  <c r="C8" i="1"/>
  <c r="C5" i="1"/>
  <c r="C13" i="1" l="1"/>
  <c r="L16" i="3" l="1"/>
  <c r="B11" i="1" l="1"/>
  <c r="B10" i="1"/>
  <c r="B8" i="1"/>
  <c r="B5" i="1"/>
  <c r="B13" i="1" l="1"/>
  <c r="K16" i="3"/>
  <c r="J16" i="3" l="1"/>
  <c r="H16" i="3" l="1"/>
</calcChain>
</file>

<file path=xl/sharedStrings.xml><?xml version="1.0" encoding="utf-8"?>
<sst xmlns="http://schemas.openxmlformats.org/spreadsheetml/2006/main" count="896" uniqueCount="273">
  <si>
    <t>% change</t>
  </si>
  <si>
    <t>Reference On-Call</t>
  </si>
  <si>
    <t xml:space="preserve">Reference   </t>
  </si>
  <si>
    <t>TOTAL Reference</t>
  </si>
  <si>
    <t>TOTAL Machine</t>
  </si>
  <si>
    <t>Grand Total On-Call</t>
  </si>
  <si>
    <t>Grand Total Off-Call</t>
  </si>
  <si>
    <t>GRAND TOTAL</t>
  </si>
  <si>
    <t>Month</t>
  </si>
  <si>
    <t>2005-06</t>
  </si>
  <si>
    <t>2006-07</t>
  </si>
  <si>
    <t>2007-08</t>
  </si>
  <si>
    <t>2008-09</t>
  </si>
  <si>
    <t>2009-10</t>
  </si>
  <si>
    <t>2010-11</t>
  </si>
  <si>
    <t>2011-2012</t>
  </si>
  <si>
    <t>2012-2013</t>
  </si>
  <si>
    <t>2013-2014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</si>
  <si>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</si>
  <si>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</si>
  <si>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</si>
  <si>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</si>
  <si>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</si>
  <si>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</si>
  <si>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</si>
  <si>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</si>
  <si>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</si>
  <si>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</si>
  <si>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</si>
  <si>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</si>
  <si>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TOTAL</t>
  </si>
  <si>
    <t>2011-12</t>
  </si>
  <si>
    <t>AVEquip</t>
  </si>
  <si>
    <t>Book</t>
  </si>
  <si>
    <t>CDs</t>
  </si>
  <si>
    <t>CompDsk</t>
  </si>
  <si>
    <t>Docs</t>
  </si>
  <si>
    <t>DVD</t>
  </si>
  <si>
    <t>Record</t>
  </si>
  <si>
    <t>Score</t>
  </si>
  <si>
    <t>Video</t>
  </si>
  <si>
    <t>Total</t>
  </si>
  <si>
    <t>Renew</t>
  </si>
  <si>
    <t>Adj. Fac.</t>
  </si>
  <si>
    <t>Alum Mem</t>
  </si>
  <si>
    <t>Dependent</t>
  </si>
  <si>
    <t>Elderhostel</t>
  </si>
  <si>
    <t>Faculty</t>
  </si>
  <si>
    <t>HatterAlum</t>
  </si>
  <si>
    <t>ILL</t>
  </si>
  <si>
    <t>Reg Mem</t>
  </si>
  <si>
    <t>Staff</t>
  </si>
  <si>
    <t>Student</t>
  </si>
  <si>
    <t>MISSING</t>
  </si>
  <si>
    <t>Average Page Views</t>
  </si>
  <si>
    <t>Page Views</t>
  </si>
  <si>
    <t>Unique Visitors</t>
  </si>
  <si>
    <t>Visits</t>
  </si>
  <si>
    <t>Library Website</t>
  </si>
  <si>
    <t>Pages Per Visit</t>
  </si>
  <si>
    <t>March</t>
  </si>
  <si>
    <t>ContentDM</t>
  </si>
  <si>
    <t>Av-Equip</t>
  </si>
  <si>
    <t>Articles &amp; Books</t>
  </si>
  <si>
    <t>w/o AV</t>
  </si>
  <si>
    <t>Adj Fac</t>
  </si>
  <si>
    <t>% Change</t>
  </si>
  <si>
    <t>% Change w/o AV</t>
  </si>
  <si>
    <t>Borrowing (From Borrower Activity Overview Report)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</si>
  <si>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</si>
  <si>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</si>
  <si>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</si>
  <si>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</si>
  <si>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</si>
  <si>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</si>
  <si>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</si>
  <si>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</si>
  <si>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</si>
  <si>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</si>
  <si>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</si>
  <si>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</si>
  <si>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Requests Initiated</t>
  </si>
  <si>
    <t>Cancelled</t>
  </si>
  <si>
    <t>Completed</t>
  </si>
  <si>
    <t>Loans Filled</t>
  </si>
  <si>
    <t>Copies Filled</t>
  </si>
  <si>
    <t>TOTAL Filled</t>
  </si>
  <si>
    <t>TOTAL Unfilled</t>
  </si>
  <si>
    <t>Known % Filled</t>
  </si>
  <si>
    <t>Known % Unfilled</t>
  </si>
  <si>
    <t>Borrowing Filled</t>
  </si>
  <si>
    <t>Borrowing COPIES</t>
  </si>
  <si>
    <t>Borrowing LOANS</t>
  </si>
  <si>
    <t>LENDING (From Lender Activity Overview Report)</t>
  </si>
  <si>
    <t>Requests Rec'd</t>
  </si>
  <si>
    <t>Lending Filled</t>
  </si>
  <si>
    <t>Lending COPIES</t>
  </si>
  <si>
    <t>Lending LOANS</t>
  </si>
  <si>
    <t>Service</t>
  </si>
  <si>
    <t># Transactions</t>
  </si>
  <si>
    <t>CCC (copyright)</t>
  </si>
  <si>
    <t>Dissertations</t>
  </si>
  <si>
    <t>SUBTOTAL</t>
  </si>
  <si>
    <t>ILL Non-IFM</t>
  </si>
  <si>
    <t>ILL IFM</t>
  </si>
  <si>
    <t>Stetson Expenditures for Lost ILL Books</t>
  </si>
  <si>
    <t>TOTAL (Doc Delivery Budget)</t>
  </si>
  <si>
    <t>INCOME IN REIMBURSEMENTS</t>
  </si>
  <si>
    <t>Reimbursements by libraries to Stetson for Lost ILL Books</t>
  </si>
  <si>
    <t>ILL fees paid for by patrons or libraries (IFM to Stetson)</t>
  </si>
  <si>
    <t>Total ILL Income</t>
  </si>
  <si>
    <t>Totals</t>
  </si>
  <si>
    <t>Total Number of Sessions</t>
  </si>
  <si>
    <t>Number of People Attending</t>
  </si>
  <si>
    <t>Number Undergraduate Sessions</t>
  </si>
  <si>
    <t>Number Undergraduate Students</t>
  </si>
  <si>
    <t>Number Graduate Sessions</t>
  </si>
  <si>
    <t>Number of Graduate Students</t>
  </si>
  <si>
    <t>Number of Tours</t>
  </si>
  <si>
    <t>Format</t>
  </si>
  <si>
    <t>Paper</t>
  </si>
  <si>
    <t>Microfiche</t>
  </si>
  <si>
    <t>Maps</t>
  </si>
  <si>
    <t>CD-ROMs</t>
  </si>
  <si>
    <t>Floppy disks</t>
  </si>
  <si>
    <t>Videos</t>
  </si>
  <si>
    <t>DVDs</t>
  </si>
  <si>
    <t>% Change from Previous Year</t>
  </si>
  <si>
    <t>Added PURLs to Existing Records</t>
  </si>
  <si>
    <t>Microfilm reels</t>
  </si>
  <si>
    <t>Federal Depository Item Profile</t>
  </si>
  <si>
    <t>Total Items Available</t>
  </si>
  <si>
    <t>Total Items Selected</t>
  </si>
  <si>
    <t>Percent Selected</t>
  </si>
  <si>
    <t>NA</t>
  </si>
  <si>
    <t>2014-2015</t>
  </si>
  <si>
    <t>Tablet</t>
  </si>
  <si>
    <t>2014-15</t>
  </si>
  <si>
    <t>2015-16</t>
  </si>
  <si>
    <t>2015-2016</t>
  </si>
  <si>
    <t>One on-call librarian did not turn in his 2015-2016 stats.</t>
  </si>
  <si>
    <t>2016-2017</t>
  </si>
  <si>
    <t>Circulation Statistics 2016-2017 (ARPS1617-06)</t>
  </si>
  <si>
    <t>Circulation Statistics 2015-2016</t>
  </si>
  <si>
    <t>Reserves Statisitcs Fiscal Year 2015-2016 (ARPS1516-07)</t>
  </si>
  <si>
    <t>Reserves Statisitcs Fiscal Year 2016-2017 (ARPS1617-07)</t>
  </si>
  <si>
    <t>2016-17</t>
  </si>
  <si>
    <t>Library Instruction Totals (ARPS1617-11)</t>
  </si>
  <si>
    <t>N/A</t>
  </si>
  <si>
    <t>Articles purchased</t>
  </si>
  <si>
    <t>Staff/ Other</t>
  </si>
  <si>
    <t>Percent change</t>
  </si>
  <si>
    <t>Circulation Statistics 2017-2018 (ARPS1718-06)</t>
  </si>
  <si>
    <t>Reserves Statisitcs Fiscal Year 2017-2018 (ARPS1718-07)</t>
  </si>
  <si>
    <t>Books</t>
  </si>
  <si>
    <t>Associates/Reg Mem</t>
  </si>
  <si>
    <t>Hatter Alumni</t>
  </si>
  <si>
    <t>Alumni</t>
  </si>
  <si>
    <t>Adjunct Fac.</t>
  </si>
  <si>
    <t>2017-18</t>
  </si>
  <si>
    <t>2012-13</t>
  </si>
  <si>
    <t>2013-14</t>
  </si>
  <si>
    <t>Library Instruction Totals (ARPS1718-11)</t>
  </si>
  <si>
    <t>Consultations</t>
  </si>
  <si>
    <t>Machine On-Call (email)</t>
  </si>
  <si>
    <t>Machine (email)</t>
  </si>
  <si>
    <t>2017-2018</t>
  </si>
  <si>
    <t xml:space="preserve">In Jan. 2018 we changed the location for most AV items. </t>
  </si>
  <si>
    <t>From 2018 onward, they are part of the regular circulation numbers.</t>
  </si>
  <si>
    <t>In library use</t>
  </si>
  <si>
    <t>Unique Visitors = New Users</t>
  </si>
  <si>
    <t>Page Views = Pageviews</t>
  </si>
  <si>
    <t>Visits = Sessions</t>
  </si>
  <si>
    <t>Pages per Visit = Pages/Session</t>
  </si>
  <si>
    <t>Archives Reference</t>
  </si>
  <si>
    <t xml:space="preserve">Reference </t>
  </si>
  <si>
    <t>Reference (email)</t>
  </si>
  <si>
    <t>2018-19</t>
  </si>
  <si>
    <t>Reserves Statisitcs Fiscal Year 2018-2019 (ARPS1819-07)</t>
  </si>
  <si>
    <t>Circulation Statistics 2018-2019 (ARPS1819-06)</t>
  </si>
  <si>
    <t>2017-18 Total</t>
  </si>
  <si>
    <t>Library Instruction Totals (ARPS1819-11)</t>
  </si>
  <si>
    <t>Associates</t>
  </si>
  <si>
    <t>AVEquip*</t>
  </si>
  <si>
    <t xml:space="preserve"> </t>
  </si>
  <si>
    <t>2018-2019</t>
  </si>
  <si>
    <t>Holdings 6/30/2019</t>
  </si>
  <si>
    <t>Holdings 6/30/19</t>
  </si>
  <si>
    <t>Circulation staff began recording reference transactions in August 2017. Turnover in Circulation in 2018-19 accounts for lower off-call number.</t>
  </si>
  <si>
    <t>*Includes laptops, cameras, tripods, microphones, and Digital Arts equipment.</t>
  </si>
  <si>
    <t>Circulation Statistics 2019-2020 (ARPS1920-06)</t>
  </si>
  <si>
    <t>Reserves Statisitcs Fiscal Year 2019-2020 (ARPS1920-07)</t>
  </si>
  <si>
    <t>2019-20</t>
  </si>
  <si>
    <t>Florida Documents Uncataloged Collection 2019-20</t>
  </si>
  <si>
    <t>Holdings 6/30/20</t>
  </si>
  <si>
    <t>Library Instruction Totals (ARPS1920-11)</t>
  </si>
  <si>
    <t>Federal Documents Tangible Collection 2019-2020</t>
  </si>
  <si>
    <t>Additions 2019-2020</t>
  </si>
  <si>
    <t>Discards 2019-2020</t>
  </si>
  <si>
    <t>Holdings 6/30/2020</t>
  </si>
  <si>
    <t>Additions  2019-2020</t>
  </si>
  <si>
    <t>Discards  2019-2020</t>
  </si>
  <si>
    <t>Number Undergraduate Info Lit Sessions</t>
  </si>
  <si>
    <t>Number Graduate Info Lit Sessions</t>
  </si>
  <si>
    <t>Number Innovation Lab Sessions</t>
  </si>
  <si>
    <t>Number of Innovation Lab Participants</t>
  </si>
  <si>
    <t>2019-20 Totals</t>
  </si>
  <si>
    <t>2018-19 Totals</t>
  </si>
  <si>
    <t>2019-2020</t>
  </si>
  <si>
    <t>2020-21</t>
  </si>
  <si>
    <t>Reserves Statisitcs Fiscal Year 2020-21 (ARPS2021-07)</t>
  </si>
  <si>
    <t>Circulation Statistics 2020-21 (ARPS2021-06)</t>
  </si>
  <si>
    <t>TOTAL 2020-21</t>
  </si>
  <si>
    <t>INTERLIBRARY LOAN FY 2020-2021</t>
  </si>
  <si>
    <t>Library Instruction Totals (ARPS2021-11)</t>
  </si>
  <si>
    <t>2020-21 Totals</t>
  </si>
  <si>
    <t>Additions 2020-2021</t>
  </si>
  <si>
    <t>Discards 2020-2021</t>
  </si>
  <si>
    <t>Holdings 6/30/2021</t>
  </si>
  <si>
    <t>Florida Documents Uncataloged Collection 2020-21</t>
  </si>
  <si>
    <t>Additions  2020-2021</t>
  </si>
  <si>
    <t>Discards  2020-2021</t>
  </si>
  <si>
    <t>Holdings 6/30/21</t>
  </si>
  <si>
    <t>Asynchonous sessions</t>
  </si>
  <si>
    <t>Synchronous Sessions</t>
  </si>
  <si>
    <t>Total Number of People Attending</t>
  </si>
  <si>
    <t>Asynchonous session attendees</t>
  </si>
  <si>
    <t>Synchronous Session attendees</t>
  </si>
  <si>
    <t>Number Synchronous Undergraduate Info Lit Sessions</t>
  </si>
  <si>
    <t>Number Synchronous Undergraduate Students</t>
  </si>
  <si>
    <t>Number of Tour participants</t>
  </si>
  <si>
    <t xml:space="preserve">N/A </t>
  </si>
  <si>
    <t>2020-2021 Total</t>
  </si>
  <si>
    <t>2020-2021</t>
  </si>
  <si>
    <t>Federal Documents Tangible Collection 2020-2021</t>
  </si>
  <si>
    <t>Electronic-only added to Catalog</t>
  </si>
  <si>
    <t>2021-22</t>
  </si>
  <si>
    <t>Reference Statistics (ARPS2022-01)</t>
  </si>
  <si>
    <t>Library Website Visits (ARPS2022-04)</t>
  </si>
  <si>
    <t>GATE COUNT (ARPS2022-05)</t>
  </si>
  <si>
    <t>Circulation Statistics 2021-22 (ARPS2022-06)</t>
  </si>
  <si>
    <t>DOCUMENT DELIVERY 2020-2021 AR Summary</t>
  </si>
  <si>
    <t>Total 2021-22</t>
  </si>
  <si>
    <t>TOTAL 2021-22</t>
  </si>
  <si>
    <t>2021-2022 Total</t>
  </si>
  <si>
    <t>Library Instruction Totals (ARPS2022-11)</t>
  </si>
  <si>
    <t>2021-22 Totals</t>
  </si>
  <si>
    <t>Federal Documents Tangible Collection 2021-2022</t>
  </si>
  <si>
    <t>Added</t>
  </si>
  <si>
    <t>Discarded</t>
  </si>
  <si>
    <t>Holdings 6/30/22</t>
  </si>
  <si>
    <t>Florida Documents Uncataloged Collection 2021-2022</t>
  </si>
  <si>
    <t>2021-2022</t>
  </si>
  <si>
    <t>Trends in Depository Receipts FY 2011-2012 through FY 2020-2021</t>
  </si>
  <si>
    <t>INTERLIBRARY LOAN FY 2021-2022 (ARPS2021-08)</t>
  </si>
  <si>
    <t>TBLC Delivery via FedEx (12 month cost -not billed as our FY)</t>
  </si>
  <si>
    <t>Sep. 2021</t>
  </si>
  <si>
    <t>Aug. 2021</t>
  </si>
  <si>
    <t>July 20-21</t>
  </si>
  <si>
    <t>Oct. 2021</t>
  </si>
  <si>
    <t>Nov. 2021</t>
  </si>
  <si>
    <t>Dec. 2021</t>
  </si>
  <si>
    <t>Jan. 2022</t>
  </si>
  <si>
    <t>Feb. 2022</t>
  </si>
  <si>
    <t>Apr. 2022</t>
  </si>
  <si>
    <t>Mar. 2022</t>
  </si>
  <si>
    <t>May 2022</t>
  </si>
  <si>
    <t>June 2022</t>
  </si>
  <si>
    <t>Reserves Statisitcs Fiscal Year 2021-22 (ARPS2022-07)</t>
  </si>
  <si>
    <t xml:space="preserve">1.43 average </t>
  </si>
  <si>
    <t>15.77 average</t>
  </si>
  <si>
    <t>Asynchonous Sessions</t>
  </si>
  <si>
    <t>Total Number of Attendees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</si>
</sst>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  <numFmt numFmtId="167" formatCode="0.000"/>
    <numFmt numFmtId="168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color rgb="FF333333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5">
    <xf numFmtId="0" fontId="0" fillId="0" borderId="0" xfId="0"/>
    <xf numFmtId="0" fontId="2" fillId="0" borderId="3" xfId="0" applyFont="1" applyBorder="1" applyAlignment="1"/>
    <xf numFmtId="0" fontId="2" fillId="0" borderId="0" xfId="0" applyFont="1"/>
    <xf numFmtId="0" fontId="0" fillId="0" borderId="2" xfId="0" applyBorder="1"/>
    <xf numFmtId="17" fontId="3" fillId="0" borderId="1" xfId="0" applyNumberFormat="1" applyFont="1" applyBorder="1"/>
    <xf numFmtId="17" fontId="4" fillId="0" borderId="1" xfId="0" applyNumberFormat="1" applyFont="1" applyBorder="1"/>
    <xf numFmtId="0" fontId="4" fillId="0" borderId="2" xfId="0" applyFont="1" applyBorder="1"/>
    <xf numFmtId="17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2" xfId="0" applyFont="1" applyBorder="1" applyAlignment="1">
      <alignment horizontal="center"/>
    </xf>
    <xf numFmtId="9" fontId="4" fillId="0" borderId="2" xfId="2" applyFont="1" applyBorder="1"/>
    <xf numFmtId="0" fontId="2" fillId="0" borderId="2" xfId="0" applyFont="1" applyBorder="1" applyAlignment="1">
      <alignment wrapText="1"/>
    </xf>
    <xf numFmtId="0" fontId="5" fillId="0" borderId="0" xfId="0" applyFont="1"/>
    <xf numFmtId="0" fontId="5" fillId="0" borderId="2" xfId="0" applyFont="1" applyBorder="1"/>
    <xf numFmtId="0" fontId="5" fillId="0" borderId="2" xfId="0" applyFont="1" applyFill="1" applyBorder="1"/>
    <xf numFmtId="0" fontId="5" fillId="0" borderId="0" xfId="0" applyFont="1" applyBorder="1"/>
    <xf numFmtId="17" fontId="2" fillId="0" borderId="2" xfId="0" applyNumberFormat="1" applyFont="1" applyFill="1" applyBorder="1" applyAlignment="1">
      <alignment horizontal="right"/>
    </xf>
    <xf numFmtId="17" fontId="5" fillId="0" borderId="1" xfId="0" applyNumberFormat="1" applyFont="1" applyBorder="1"/>
    <xf numFmtId="9" fontId="5" fillId="0" borderId="2" xfId="2" applyFont="1" applyFill="1" applyBorder="1"/>
    <xf numFmtId="0" fontId="7" fillId="0" borderId="2" xfId="0" applyFont="1" applyBorder="1" applyAlignment="1">
      <alignment horizontal="right" wrapText="1"/>
    </xf>
    <xf numFmtId="0" fontId="4" fillId="0" borderId="0" xfId="0" applyFont="1" applyBorder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5" fontId="2" fillId="0" borderId="6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5" fontId="2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Border="1"/>
    <xf numFmtId="3" fontId="4" fillId="0" borderId="2" xfId="0" applyNumberFormat="1" applyFont="1" applyFill="1" applyBorder="1"/>
    <xf numFmtId="0" fontId="5" fillId="0" borderId="0" xfId="0" applyFont="1" applyAlignment="1">
      <alignment wrapText="1"/>
    </xf>
    <xf numFmtId="3" fontId="5" fillId="0" borderId="6" xfId="0" applyNumberFormat="1" applyFont="1" applyFill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0" fontId="5" fillId="0" borderId="8" xfId="0" applyFont="1" applyBorder="1"/>
    <xf numFmtId="0" fontId="10" fillId="0" borderId="2" xfId="0" applyFont="1" applyBorder="1"/>
    <xf numFmtId="0" fontId="4" fillId="0" borderId="2" xfId="0" applyFont="1" applyFill="1" applyBorder="1" applyAlignment="1">
      <alignment wrapText="1"/>
    </xf>
    <xf numFmtId="0" fontId="11" fillId="0" borderId="2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wrapText="1"/>
    </xf>
    <xf numFmtId="0" fontId="2" fillId="3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vertical="center" wrapText="1"/>
    </xf>
    <xf numFmtId="1" fontId="5" fillId="0" borderId="2" xfId="0" applyNumberFormat="1" applyFont="1" applyBorder="1"/>
    <xf numFmtId="0" fontId="12" fillId="0" borderId="2" xfId="0" applyFont="1" applyBorder="1"/>
    <xf numFmtId="0" fontId="5" fillId="0" borderId="0" xfId="0" applyFont="1" applyFill="1"/>
    <xf numFmtId="2" fontId="5" fillId="0" borderId="2" xfId="0" applyNumberFormat="1" applyFont="1" applyBorder="1"/>
    <xf numFmtId="0" fontId="15" fillId="0" borderId="0" xfId="0" applyFo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9" fontId="0" fillId="0" borderId="2" xfId="2" applyFont="1" applyFill="1" applyBorder="1"/>
    <xf numFmtId="0" fontId="9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5" fontId="2" fillId="0" borderId="2" xfId="0" applyNumberFormat="1" applyFont="1" applyBorder="1" applyAlignment="1">
      <alignment horizont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right"/>
    </xf>
    <xf numFmtId="167" fontId="16" fillId="0" borderId="0" xfId="0" applyNumberFormat="1" applyFont="1"/>
    <xf numFmtId="0" fontId="17" fillId="3" borderId="2" xfId="0" applyFont="1" applyFill="1" applyBorder="1"/>
    <xf numFmtId="9" fontId="16" fillId="0" borderId="2" xfId="2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9" fontId="17" fillId="0" borderId="2" xfId="2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Fill="1" applyBorder="1"/>
    <xf numFmtId="0" fontId="5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0" fillId="0" borderId="13" xfId="0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13" fillId="0" borderId="1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wrapText="1" indent="1"/>
    </xf>
    <xf numFmtId="0" fontId="14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right" vertical="top"/>
    </xf>
    <xf numFmtId="0" fontId="14" fillId="0" borderId="14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Alignment="1"/>
    <xf numFmtId="0" fontId="14" fillId="0" borderId="15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right" vertical="top"/>
    </xf>
    <xf numFmtId="0" fontId="5" fillId="0" borderId="0" xfId="0" applyFont="1" applyAlignment="1"/>
    <xf numFmtId="0" fontId="15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9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justify"/>
    </xf>
    <xf numFmtId="0" fontId="8" fillId="0" borderId="0" xfId="0" applyFont="1" applyBorder="1"/>
    <xf numFmtId="0" fontId="18" fillId="0" borderId="0" xfId="0" applyFont="1"/>
    <xf numFmtId="0" fontId="19" fillId="0" borderId="2" xfId="0" applyFont="1" applyFill="1" applyBorder="1"/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9" fillId="0" borderId="2" xfId="3" applyFont="1" applyBorder="1"/>
    <xf numFmtId="9" fontId="16" fillId="0" borderId="2" xfId="2" applyFont="1" applyBorder="1"/>
    <xf numFmtId="0" fontId="19" fillId="0" borderId="0" xfId="3" applyFont="1" applyFill="1" applyBorder="1"/>
    <xf numFmtId="9" fontId="16" fillId="0" borderId="0" xfId="2" applyFont="1" applyFill="1" applyBorder="1"/>
    <xf numFmtId="0" fontId="19" fillId="0" borderId="2" xfId="0" applyFont="1" applyBorder="1"/>
    <xf numFmtId="0" fontId="18" fillId="2" borderId="2" xfId="0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9" fontId="16" fillId="0" borderId="0" xfId="2" applyFont="1" applyFill="1" applyBorder="1" applyAlignment="1">
      <alignment horizontal="right"/>
    </xf>
    <xf numFmtId="9" fontId="19" fillId="0" borderId="2" xfId="2" applyFont="1" applyBorder="1" applyAlignment="1">
      <alignment horizontal="center"/>
    </xf>
    <xf numFmtId="9" fontId="16" fillId="0" borderId="2" xfId="2" applyFont="1" applyFill="1" applyBorder="1" applyAlignment="1">
      <alignment horizontal="center"/>
    </xf>
    <xf numFmtId="9" fontId="16" fillId="0" borderId="2" xfId="2" applyFont="1" applyFill="1" applyBorder="1" applyAlignment="1">
      <alignment horizontal="right"/>
    </xf>
    <xf numFmtId="9" fontId="19" fillId="0" borderId="0" xfId="2" applyFont="1" applyFill="1" applyBorder="1" applyAlignment="1">
      <alignment horizontal="center"/>
    </xf>
    <xf numFmtId="9" fontId="16" fillId="0" borderId="0" xfId="2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1" fontId="17" fillId="0" borderId="2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/>
    </xf>
    <xf numFmtId="1" fontId="16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9" fontId="16" fillId="0" borderId="0" xfId="2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9" fontId="16" fillId="0" borderId="13" xfId="2" applyFont="1" applyBorder="1"/>
    <xf numFmtId="9" fontId="16" fillId="0" borderId="13" xfId="2" applyFont="1" applyBorder="1" applyAlignment="1">
      <alignment horizontal="right"/>
    </xf>
    <xf numFmtId="9" fontId="16" fillId="0" borderId="1" xfId="2" applyFont="1" applyFill="1" applyBorder="1" applyAlignment="1">
      <alignment horizontal="right"/>
    </xf>
    <xf numFmtId="0" fontId="16" fillId="0" borderId="13" xfId="0" applyFont="1" applyBorder="1"/>
    <xf numFmtId="9" fontId="19" fillId="0" borderId="0" xfId="2" applyFont="1" applyBorder="1" applyAlignment="1">
      <alignment horizontal="center"/>
    </xf>
    <xf numFmtId="0" fontId="16" fillId="0" borderId="0" xfId="0" applyFont="1" applyBorder="1"/>
    <xf numFmtId="9" fontId="16" fillId="0" borderId="0" xfId="2" applyFont="1" applyBorder="1"/>
    <xf numFmtId="9" fontId="19" fillId="0" borderId="0" xfId="2" applyFont="1" applyBorder="1"/>
    <xf numFmtId="164" fontId="16" fillId="0" borderId="0" xfId="0" applyNumberFormat="1" applyFont="1"/>
    <xf numFmtId="0" fontId="18" fillId="0" borderId="3" xfId="0" applyFont="1" applyBorder="1" applyAlignment="1">
      <alignment horizontal="right"/>
    </xf>
    <xf numFmtId="9" fontId="17" fillId="0" borderId="3" xfId="2" applyFont="1" applyBorder="1" applyAlignment="1">
      <alignment horizontal="right"/>
    </xf>
    <xf numFmtId="9" fontId="17" fillId="0" borderId="0" xfId="2" applyFont="1" applyBorder="1" applyAlignment="1">
      <alignment horizontal="right"/>
    </xf>
    <xf numFmtId="0" fontId="16" fillId="3" borderId="2" xfId="0" applyFont="1" applyFill="1" applyBorder="1"/>
    <xf numFmtId="0" fontId="17" fillId="0" borderId="2" xfId="0" applyFont="1" applyFill="1" applyBorder="1"/>
    <xf numFmtId="9" fontId="19" fillId="0" borderId="2" xfId="2" applyFont="1" applyBorder="1" applyAlignment="1">
      <alignment horizontal="right"/>
    </xf>
    <xf numFmtId="0" fontId="16" fillId="3" borderId="2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right"/>
    </xf>
    <xf numFmtId="0" fontId="16" fillId="0" borderId="2" xfId="0" applyFont="1" applyFill="1" applyBorder="1"/>
    <xf numFmtId="0" fontId="19" fillId="0" borderId="0" xfId="3" applyFont="1"/>
    <xf numFmtId="0" fontId="18" fillId="3" borderId="2" xfId="3" applyFont="1" applyFill="1" applyBorder="1" applyAlignment="1">
      <alignment horizontal="right"/>
    </xf>
    <xf numFmtId="0" fontId="16" fillId="0" borderId="0" xfId="0" applyFont="1" applyFill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Fill="1"/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Fill="1"/>
    <xf numFmtId="0" fontId="18" fillId="0" borderId="0" xfId="0" applyFont="1" applyFill="1"/>
    <xf numFmtId="168" fontId="16" fillId="0" borderId="0" xfId="0" applyNumberFormat="1" applyFont="1"/>
    <xf numFmtId="0" fontId="17" fillId="0" borderId="0" xfId="0" applyFont="1" applyFill="1" applyBorder="1"/>
    <xf numFmtId="0" fontId="18" fillId="0" borderId="0" xfId="0" applyFont="1" applyAlignment="1">
      <alignment wrapText="1"/>
    </xf>
    <xf numFmtId="0" fontId="19" fillId="0" borderId="0" xfId="0" applyFont="1"/>
    <xf numFmtId="0" fontId="18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4" borderId="2" xfId="0" applyFont="1" applyFill="1" applyBorder="1" applyAlignment="1">
      <alignment wrapText="1"/>
    </xf>
    <xf numFmtId="44" fontId="16" fillId="0" borderId="5" xfId="5" applyNumberFormat="1" applyFont="1" applyBorder="1"/>
    <xf numFmtId="44" fontId="16" fillId="0" borderId="2" xfId="5" applyFont="1" applyBorder="1"/>
    <xf numFmtId="0" fontId="19" fillId="6" borderId="2" xfId="0" applyFont="1" applyFill="1" applyBorder="1" applyAlignment="1">
      <alignment wrapText="1"/>
    </xf>
    <xf numFmtId="44" fontId="19" fillId="0" borderId="5" xfId="5" applyNumberFormat="1" applyFont="1" applyBorder="1"/>
    <xf numFmtId="0" fontId="18" fillId="0" borderId="2" xfId="0" applyFont="1" applyBorder="1" applyAlignment="1">
      <alignment wrapText="1"/>
    </xf>
    <xf numFmtId="44" fontId="17" fillId="0" borderId="2" xfId="5" applyFont="1" applyBorder="1"/>
    <xf numFmtId="8" fontId="16" fillId="0" borderId="0" xfId="0" applyNumberFormat="1" applyFont="1"/>
    <xf numFmtId="44" fontId="16" fillId="0" borderId="2" xfId="5" applyFont="1" applyFill="1" applyBorder="1"/>
    <xf numFmtId="44" fontId="16" fillId="0" borderId="5" xfId="5" applyNumberFormat="1" applyFont="1" applyFill="1" applyBorder="1"/>
    <xf numFmtId="44" fontId="19" fillId="0" borderId="5" xfId="5" applyNumberFormat="1" applyFont="1" applyFill="1" applyBorder="1"/>
    <xf numFmtId="0" fontId="18" fillId="0" borderId="2" xfId="0" applyFont="1" applyFill="1" applyBorder="1" applyAlignment="1">
      <alignment wrapText="1"/>
    </xf>
    <xf numFmtId="44" fontId="18" fillId="3" borderId="2" xfId="0" applyNumberFormat="1" applyFont="1" applyFill="1" applyBorder="1"/>
    <xf numFmtId="44" fontId="18" fillId="0" borderId="2" xfId="0" applyNumberFormat="1" applyFont="1" applyFill="1" applyBorder="1"/>
    <xf numFmtId="0" fontId="18" fillId="0" borderId="2" xfId="0" applyFont="1" applyFill="1" applyBorder="1"/>
    <xf numFmtId="0" fontId="19" fillId="0" borderId="0" xfId="0" applyFont="1" applyBorder="1" applyAlignment="1">
      <alignment wrapText="1"/>
    </xf>
    <xf numFmtId="44" fontId="18" fillId="0" borderId="0" xfId="0" applyNumberFormat="1" applyFont="1" applyFill="1" applyBorder="1"/>
    <xf numFmtId="0" fontId="18" fillId="0" borderId="0" xfId="0" applyFont="1" applyBorder="1"/>
    <xf numFmtId="9" fontId="16" fillId="0" borderId="0" xfId="2" applyFont="1"/>
    <xf numFmtId="0" fontId="16" fillId="0" borderId="0" xfId="0" applyFont="1" applyFill="1" applyAlignment="1">
      <alignment wrapText="1"/>
    </xf>
    <xf numFmtId="9" fontId="16" fillId="0" borderId="0" xfId="2" applyFont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2" xfId="3" applyFont="1" applyBorder="1" applyAlignment="1">
      <alignment horizontal="center"/>
    </xf>
    <xf numFmtId="0" fontId="18" fillId="0" borderId="2" xfId="3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wrapText="1"/>
    </xf>
    <xf numFmtId="3" fontId="5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3" fontId="5" fillId="0" borderId="0" xfId="0" applyNumberFormat="1" applyFont="1" applyBorder="1"/>
    <xf numFmtId="164" fontId="5" fillId="0" borderId="2" xfId="6" applyNumberFormat="1" applyFont="1" applyBorder="1"/>
    <xf numFmtId="0" fontId="18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164" fontId="5" fillId="0" borderId="1" xfId="6" applyNumberFormat="1" applyFont="1" applyFill="1" applyBorder="1"/>
    <xf numFmtId="0" fontId="5" fillId="0" borderId="1" xfId="0" applyFont="1" applyFill="1" applyBorder="1"/>
    <xf numFmtId="0" fontId="2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0" fillId="0" borderId="0" xfId="0" applyFont="1" applyBorder="1"/>
    <xf numFmtId="2" fontId="0" fillId="0" borderId="2" xfId="0" applyNumberFormat="1" applyBorder="1"/>
    <xf numFmtId="0" fontId="17" fillId="0" borderId="0" xfId="0" applyFont="1" applyAlignment="1"/>
    <xf numFmtId="0" fontId="18" fillId="0" borderId="0" xfId="0" applyFont="1" applyAlignment="1"/>
    <xf numFmtId="44" fontId="16" fillId="5" borderId="2" xfId="5" applyFont="1" applyFill="1" applyBorder="1" applyAlignment="1">
      <alignment wrapText="1"/>
    </xf>
    <xf numFmtId="0" fontId="17" fillId="0" borderId="2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1" fontId="0" fillId="0" borderId="0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3" fontId="0" fillId="7" borderId="2" xfId="0" applyNumberFormat="1" applyFill="1" applyBorder="1"/>
    <xf numFmtId="0" fontId="4" fillId="8" borderId="2" xfId="0" applyFont="1" applyFill="1" applyBorder="1" applyAlignment="1">
      <alignment vertical="top" wrapText="1"/>
    </xf>
    <xf numFmtId="3" fontId="2" fillId="0" borderId="0" xfId="0" applyNumberFormat="1" applyFont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 wrapText="1"/>
    </xf>
    <xf numFmtId="3" fontId="20" fillId="3" borderId="2" xfId="0" applyNumberFormat="1" applyFont="1" applyFill="1" applyBorder="1"/>
    <xf numFmtId="3" fontId="2" fillId="3" borderId="2" xfId="0" applyNumberFormat="1" applyFont="1" applyFill="1" applyBorder="1"/>
    <xf numFmtId="3" fontId="2" fillId="0" borderId="2" xfId="0" applyNumberFormat="1" applyFont="1" applyFill="1" applyBorder="1"/>
    <xf numFmtId="3" fontId="2" fillId="3" borderId="2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2" xfId="2" applyNumberFormat="1" applyFont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" fontId="4" fillId="0" borderId="2" xfId="0" applyNumberFormat="1" applyFont="1" applyFill="1" applyBorder="1"/>
    <xf numFmtId="4" fontId="6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2" fontId="4" fillId="0" borderId="2" xfId="0" applyNumberFormat="1" applyFont="1" applyBorder="1"/>
    <xf numFmtId="2" fontId="0" fillId="0" borderId="2" xfId="0" applyNumberFormat="1" applyBorder="1" applyAlignment="1">
      <alignment horizontal="right"/>
    </xf>
    <xf numFmtId="2" fontId="7" fillId="0" borderId="0" xfId="0" applyNumberFormat="1" applyFont="1" applyBorder="1" applyAlignment="1">
      <alignment horizontal="right" wrapText="1"/>
    </xf>
    <xf numFmtId="3" fontId="19" fillId="0" borderId="2" xfId="3" applyNumberFormat="1" applyFont="1" applyBorder="1"/>
    <xf numFmtId="3" fontId="16" fillId="0" borderId="2" xfId="0" applyNumberFormat="1" applyFont="1" applyBorder="1"/>
    <xf numFmtId="3" fontId="16" fillId="0" borderId="2" xfId="0" applyNumberFormat="1" applyFont="1" applyBorder="1" applyAlignment="1">
      <alignment horizontal="right"/>
    </xf>
    <xf numFmtId="3" fontId="18" fillId="3" borderId="2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3" fontId="16" fillId="0" borderId="2" xfId="2" applyNumberFormat="1" applyFont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9" fontId="16" fillId="0" borderId="2" xfId="2" applyNumberFormat="1" applyFont="1" applyFill="1" applyBorder="1" applyAlignment="1">
      <alignment horizontal="center"/>
    </xf>
    <xf numFmtId="9" fontId="16" fillId="0" borderId="2" xfId="2" applyNumberFormat="1" applyFont="1" applyFill="1" applyBorder="1" applyAlignment="1">
      <alignment horizontal="right"/>
    </xf>
    <xf numFmtId="3" fontId="17" fillId="3" borderId="2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6" xfId="0" applyFont="1" applyBorder="1" applyAlignment="1">
      <alignment horizontal="right"/>
    </xf>
    <xf numFmtId="3" fontId="2" fillId="0" borderId="2" xfId="0" applyNumberFormat="1" applyFont="1" applyBorder="1"/>
    <xf numFmtId="3" fontId="19" fillId="0" borderId="2" xfId="0" applyNumberFormat="1" applyFont="1" applyBorder="1" applyAlignment="1">
      <alignment horizontal="right"/>
    </xf>
    <xf numFmtId="3" fontId="18" fillId="3" borderId="1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right" vertical="center"/>
    </xf>
    <xf numFmtId="0" fontId="8" fillId="0" borderId="1" xfId="0" applyFont="1" applyBorder="1"/>
    <xf numFmtId="0" fontId="0" fillId="0" borderId="1" xfId="0" applyBorder="1"/>
    <xf numFmtId="3" fontId="0" fillId="0" borderId="1" xfId="0" applyNumberFormat="1" applyFill="1" applyBorder="1"/>
    <xf numFmtId="0" fontId="0" fillId="0" borderId="1" xfId="0" applyFill="1" applyBorder="1"/>
    <xf numFmtId="0" fontId="0" fillId="0" borderId="0" xfId="0"/>
    <xf numFmtId="3" fontId="6" fillId="0" borderId="2" xfId="0" applyNumberFormat="1" applyFont="1" applyBorder="1" applyAlignment="1">
      <alignment horizontal="right" wrapText="1"/>
    </xf>
    <xf numFmtId="9" fontId="4" fillId="0" borderId="2" xfId="2" applyFont="1" applyBorder="1"/>
    <xf numFmtId="0" fontId="0" fillId="0" borderId="0" xfId="0" applyFont="1"/>
    <xf numFmtId="0" fontId="21" fillId="0" borderId="0" xfId="0" applyFont="1" applyFill="1" applyBorder="1" applyAlignment="1">
      <alignment horizontal="right" wrapText="1" indent="1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12" fillId="0" borderId="0" xfId="0" applyFont="1" applyFill="1" applyBorder="1"/>
    <xf numFmtId="0" fontId="16" fillId="0" borderId="0" xfId="0" applyFont="1" applyBorder="1" applyAlignment="1">
      <alignment horizontal="center"/>
    </xf>
    <xf numFmtId="3" fontId="17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vertical="top" wrapText="1"/>
    </xf>
    <xf numFmtId="0" fontId="4" fillId="7" borderId="2" xfId="0" applyFont="1" applyFill="1" applyBorder="1"/>
    <xf numFmtId="0" fontId="4" fillId="7" borderId="2" xfId="0" applyFont="1" applyFill="1" applyBorder="1" applyAlignment="1">
      <alignment wrapText="1"/>
    </xf>
    <xf numFmtId="0" fontId="4" fillId="7" borderId="2" xfId="0" applyNumberFormat="1" applyFont="1" applyFill="1" applyBorder="1" applyAlignment="1">
      <alignment wrapText="1"/>
    </xf>
    <xf numFmtId="1" fontId="4" fillId="7" borderId="2" xfId="0" applyNumberFormat="1" applyFont="1" applyFill="1" applyBorder="1" applyAlignment="1">
      <alignment wrapText="1"/>
    </xf>
    <xf numFmtId="1" fontId="4" fillId="7" borderId="2" xfId="0" applyNumberFormat="1" applyFont="1" applyFill="1" applyBorder="1"/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0" fontId="4" fillId="0" borderId="1" xfId="0" applyFont="1" applyBorder="1"/>
    <xf numFmtId="3" fontId="2" fillId="0" borderId="13" xfId="0" applyNumberFormat="1" applyFont="1" applyFill="1" applyBorder="1"/>
    <xf numFmtId="3" fontId="2" fillId="0" borderId="13" xfId="0" applyNumberFormat="1" applyFont="1" applyFill="1" applyBorder="1" applyAlignment="1">
      <alignment horizontal="right"/>
    </xf>
    <xf numFmtId="0" fontId="4" fillId="0" borderId="13" xfId="0" applyFont="1" applyBorder="1"/>
    <xf numFmtId="3" fontId="4" fillId="0" borderId="13" xfId="0" applyNumberFormat="1" applyFont="1" applyFill="1" applyBorder="1"/>
    <xf numFmtId="3" fontId="2" fillId="8" borderId="1" xfId="0" applyNumberFormat="1" applyFont="1" applyFill="1" applyBorder="1"/>
    <xf numFmtId="0" fontId="17" fillId="0" borderId="2" xfId="0" applyFont="1" applyFill="1" applyBorder="1" applyAlignment="1">
      <alignment horizontal="center" wrapText="1"/>
    </xf>
    <xf numFmtId="2" fontId="16" fillId="0" borderId="2" xfId="0" applyNumberFormat="1" applyFont="1" applyBorder="1"/>
    <xf numFmtId="2" fontId="17" fillId="0" borderId="2" xfId="0" applyNumberFormat="1" applyFont="1" applyFill="1" applyBorder="1"/>
    <xf numFmtId="8" fontId="18" fillId="0" borderId="2" xfId="5" applyNumberFormat="1" applyFont="1" applyFill="1" applyBorder="1" applyAlignment="1">
      <alignment wrapText="1"/>
    </xf>
    <xf numFmtId="14" fontId="4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3" fontId="5" fillId="0" borderId="2" xfId="6" applyNumberFormat="1" applyFont="1" applyBorder="1"/>
    <xf numFmtId="0" fontId="0" fillId="0" borderId="16" xfId="0" applyBorder="1"/>
    <xf numFmtId="3" fontId="0" fillId="0" borderId="16" xfId="0" applyNumberFormat="1" applyBorder="1"/>
    <xf numFmtId="14" fontId="5" fillId="0" borderId="2" xfId="0" applyNumberFormat="1" applyFont="1" applyBorder="1"/>
    <xf numFmtId="3" fontId="6" fillId="0" borderId="2" xfId="0" applyNumberFormat="1" applyFont="1" applyBorder="1"/>
    <xf numFmtId="0" fontId="10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44" fontId="19" fillId="0" borderId="5" xfId="0" applyNumberFormat="1" applyFont="1" applyBorder="1" applyAlignment="1">
      <alignment horizontal="right"/>
    </xf>
    <xf numFmtId="44" fontId="16" fillId="0" borderId="5" xfId="0" applyNumberFormat="1" applyFont="1" applyFill="1" applyBorder="1"/>
    <xf numFmtId="44" fontId="16" fillId="0" borderId="2" xfId="5" applyFont="1" applyFill="1" applyBorder="1" applyAlignment="1">
      <alignment wrapText="1"/>
    </xf>
    <xf numFmtId="0" fontId="16" fillId="0" borderId="2" xfId="0" applyFont="1" applyFill="1" applyBorder="1" applyAlignment="1">
      <alignment horizontal="center"/>
    </xf>
    <xf numFmtId="8" fontId="19" fillId="0" borderId="2" xfId="5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164" fontId="5" fillId="0" borderId="0" xfId="6" applyNumberFormat="1" applyFont="1" applyBorder="1"/>
    <xf numFmtId="0" fontId="0" fillId="0" borderId="5" xfId="0" applyBorder="1"/>
    <xf numFmtId="0" fontId="0" fillId="0" borderId="17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" fontId="0" fillId="0" borderId="18" xfId="0" applyNumberFormat="1" applyBorder="1"/>
    <xf numFmtId="3" fontId="0" fillId="0" borderId="5" xfId="0" applyNumberFormat="1" applyBorder="1"/>
    <xf numFmtId="1" fontId="0" fillId="0" borderId="2" xfId="0" applyNumberFormat="1" applyBorder="1"/>
    <xf numFmtId="0" fontId="0" fillId="7" borderId="2" xfId="0" applyFill="1" applyBorder="1"/>
    <xf numFmtId="3" fontId="6" fillId="0" borderId="0" xfId="0" applyNumberFormat="1" applyFont="1"/>
    <xf numFmtId="3" fontId="6" fillId="0" borderId="7" xfId="0" applyNumberFormat="1" applyFont="1" applyBorder="1"/>
    <xf numFmtId="1" fontId="6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0" fillId="3" borderId="2" xfId="1" applyFont="1" applyFill="1" applyBorder="1"/>
    <xf numFmtId="10" fontId="10" fillId="3" borderId="2" xfId="0" applyNumberFormat="1" applyFont="1" applyFill="1" applyBorder="1"/>
    <xf numFmtId="0" fontId="0" fillId="0" borderId="1" xfId="0" applyFont="1" applyBorder="1"/>
    <xf numFmtId="3" fontId="0" fillId="0" borderId="1" xfId="0" applyNumberFormat="1" applyFont="1" applyFill="1" applyBorder="1"/>
    <xf numFmtId="0" fontId="0" fillId="0" borderId="1" xfId="0" applyFont="1" applyFill="1" applyBorder="1"/>
    <xf numFmtId="3" fontId="8" fillId="3" borderId="2" xfId="0" applyNumberFormat="1" applyFont="1" applyFill="1" applyBorder="1"/>
    <xf numFmtId="3" fontId="8" fillId="3" borderId="6" xfId="0" applyNumberFormat="1" applyFont="1" applyFill="1" applyBorder="1"/>
    <xf numFmtId="0" fontId="8" fillId="3" borderId="1" xfId="1" applyFont="1" applyFill="1" applyBorder="1"/>
    <xf numFmtId="0" fontId="10" fillId="3" borderId="1" xfId="1" applyFont="1" applyFill="1" applyBorder="1"/>
    <xf numFmtId="9" fontId="8" fillId="3" borderId="2" xfId="0" applyNumberFormat="1" applyFont="1" applyFill="1" applyBorder="1"/>
    <xf numFmtId="166" fontId="8" fillId="3" borderId="2" xfId="0" applyNumberFormat="1" applyFont="1" applyFill="1" applyBorder="1"/>
    <xf numFmtId="166" fontId="8" fillId="3" borderId="1" xfId="0" applyNumberFormat="1" applyFont="1" applyFill="1" applyBorder="1"/>
    <xf numFmtId="10" fontId="10" fillId="3" borderId="1" xfId="0" applyNumberFormat="1" applyFont="1" applyFill="1" applyBorder="1"/>
    <xf numFmtId="0" fontId="10" fillId="0" borderId="17" xfId="0" applyFont="1" applyBorder="1"/>
    <xf numFmtId="6" fontId="16" fillId="3" borderId="2" xfId="5" applyNumberFormat="1" applyFont="1" applyFill="1" applyBorder="1" applyAlignment="1">
      <alignment wrapText="1"/>
    </xf>
    <xf numFmtId="44" fontId="18" fillId="0" borderId="2" xfId="0" applyNumberFormat="1" applyFont="1" applyBorder="1"/>
    <xf numFmtId="44" fontId="16" fillId="0" borderId="2" xfId="0" applyNumberFormat="1" applyFont="1" applyBorder="1"/>
    <xf numFmtId="0" fontId="19" fillId="0" borderId="4" xfId="0" applyFont="1" applyFill="1" applyBorder="1" applyAlignment="1">
      <alignment horizontal="center" wrapText="1"/>
    </xf>
    <xf numFmtId="44" fontId="18" fillId="0" borderId="5" xfId="0" applyNumberFormat="1" applyFont="1" applyFill="1" applyBorder="1"/>
    <xf numFmtId="9" fontId="17" fillId="0" borderId="2" xfId="2" applyFont="1" applyBorder="1"/>
    <xf numFmtId="2" fontId="16" fillId="0" borderId="2" xfId="0" applyNumberFormat="1" applyFont="1" applyFill="1" applyBorder="1"/>
    <xf numFmtId="49" fontId="2" fillId="0" borderId="2" xfId="0" applyNumberFormat="1" applyFont="1" applyBorder="1" applyAlignment="1">
      <alignment horizontal="center" wrapText="1"/>
    </xf>
    <xf numFmtId="0" fontId="4" fillId="0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>
      <alignment wrapText="1"/>
    </xf>
    <xf numFmtId="9" fontId="5" fillId="0" borderId="5" xfId="2" applyNumberFormat="1" applyFont="1" applyBorder="1"/>
    <xf numFmtId="0" fontId="2" fillId="3" borderId="19" xfId="0" applyFont="1" applyFill="1" applyBorder="1" applyAlignment="1">
      <alignment horizontal="center"/>
    </xf>
    <xf numFmtId="0" fontId="15" fillId="0" borderId="0" xfId="0" applyFont="1" applyBorder="1"/>
    <xf numFmtId="0" fontId="8" fillId="3" borderId="2" xfId="0" applyFont="1" applyFill="1" applyBorder="1" applyAlignment="1">
      <alignment horizontal="center"/>
    </xf>
    <xf numFmtId="3" fontId="8" fillId="0" borderId="2" xfId="0" applyNumberFormat="1" applyFont="1" applyFill="1" applyBorder="1"/>
    <xf numFmtId="3" fontId="16" fillId="0" borderId="2" xfId="0" quotePrefix="1" applyNumberFormat="1" applyFont="1" applyBorder="1"/>
    <xf numFmtId="3" fontId="5" fillId="0" borderId="7" xfId="0" applyNumberFormat="1" applyFont="1" applyFill="1" applyBorder="1"/>
    <xf numFmtId="3" fontId="6" fillId="0" borderId="1" xfId="0" applyNumberFormat="1" applyFont="1" applyBorder="1"/>
    <xf numFmtId="3" fontId="5" fillId="0" borderId="1" xfId="0" applyNumberFormat="1" applyFont="1" applyBorder="1"/>
    <xf numFmtId="3" fontId="8" fillId="0" borderId="1" xfId="0" applyNumberFormat="1" applyFont="1" applyBorder="1"/>
    <xf numFmtId="3" fontId="8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right" vertical="center" wrapText="1"/>
    </xf>
    <xf numFmtId="0" fontId="22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right" vertical="center" wrapText="1"/>
    </xf>
    <xf numFmtId="0" fontId="23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22" fillId="0" borderId="2" xfId="0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/>
    </xf>
    <xf numFmtId="0" fontId="5" fillId="0" borderId="3" xfId="0" applyFont="1" applyBorder="1" applyAlignment="1"/>
    <xf numFmtId="0" fontId="5" fillId="0" borderId="0" xfId="0" applyFont="1" applyBorder="1" applyAlignment="1"/>
    <xf numFmtId="0" fontId="8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18" fillId="0" borderId="3" xfId="0" applyFont="1" applyBorder="1" applyAlignment="1"/>
    <xf numFmtId="0" fontId="16" fillId="0" borderId="3" xfId="0" applyFont="1" applyBorder="1" applyAlignment="1"/>
    <xf numFmtId="0" fontId="18" fillId="0" borderId="3" xfId="3" applyFont="1" applyBorder="1" applyAlignment="1"/>
    <xf numFmtId="0" fontId="17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3" fontId="24" fillId="0" borderId="2" xfId="0" applyNumberFormat="1" applyFont="1" applyBorder="1"/>
    <xf numFmtId="0" fontId="24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7" fillId="0" borderId="2" xfId="0" applyNumberFormat="1" applyFont="1" applyBorder="1"/>
    <xf numFmtId="164" fontId="5" fillId="0" borderId="2" xfId="6" applyNumberFormat="1" applyFont="1" applyBorder="1" applyAlignment="1">
      <alignment horizontal="right" wrapText="1"/>
    </xf>
    <xf numFmtId="0" fontId="18" fillId="3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Fill="1" applyAlignment="1"/>
  </cellXfs>
  <cellStyles count="7">
    <cellStyle name="Comma" xfId="6" builtinId="3"/>
    <cellStyle name="Comma 2" xfId="4" xr:uid="{00000000-0005-0000-0000-000000000000}"/>
    <cellStyle name="Currency" xfId="5" builtinId="4"/>
    <cellStyle name="Normal" xfId="0" builtinId="0"/>
    <cellStyle name="Normal 2" xfId="3" xr:uid="{00000000-0005-0000-0000-000003000000}"/>
    <cellStyle name="Percent" xfId="2" builtinId="5"/>
    <cellStyle name="RowLevel_1" xfId="1" builtinId="1" iLevel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Gate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Count 2016-17 to 2021-22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5548030854369E-2"/>
          <c:y val="0.13005405405405407"/>
          <c:w val="0.93855104370750508"/>
          <c:h val="0.70031212314676883"/>
        </c:manualLayout>
      </c:layout>
      <c:lineChart>
        <c:grouping val="standard"/>
        <c:varyColors val="0"/>
        <c:ser>
          <c:idx val="5"/>
          <c:order val="5"/>
          <c:tx>
            <c:strRef>
              <c:f>'Library Visits'!$L$3</c:f>
              <c:strCache>
                <c:ptCount val="1"/>
                <c:pt idx="0">
                  <c:v>2016-17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Visits'!$L$4:$L$15</c:f>
              <c:numCache>
                <c:formatCode>#,##0</c:formatCode>
                <c:ptCount val="12"/>
                <c:pt idx="0">
                  <c:v>3392</c:v>
                </c:pt>
                <c:pt idx="1">
                  <c:v>13096</c:v>
                </c:pt>
                <c:pt idx="2">
                  <c:v>36026</c:v>
                </c:pt>
                <c:pt idx="3">
                  <c:v>29537</c:v>
                </c:pt>
                <c:pt idx="4">
                  <c:v>34023</c:v>
                </c:pt>
                <c:pt idx="5">
                  <c:v>21512</c:v>
                </c:pt>
                <c:pt idx="6">
                  <c:v>16654</c:v>
                </c:pt>
                <c:pt idx="7">
                  <c:v>31949</c:v>
                </c:pt>
                <c:pt idx="8">
                  <c:v>27959</c:v>
                </c:pt>
                <c:pt idx="9">
                  <c:v>32727</c:v>
                </c:pt>
                <c:pt idx="10">
                  <c:v>17041</c:v>
                </c:pt>
                <c:pt idx="11">
                  <c:v>4431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B4A-4115-B488-8317E2B38D66}"/>
            </c:ext>
          </c:extLst>
        </c:ser>
        <c:ser>
          <c:idx val="6"/>
          <c:order val="6"/>
          <c:tx>
            <c:strRef>
              <c:f>'Library Visits'!$M$3</c:f>
              <c:strCache>
                <c:ptCount val="1"/>
                <c:pt idx="0">
                  <c:v>2017-18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Visits'!$M$4:$M$15</c:f>
              <c:numCache>
                <c:formatCode>#,##0</c:formatCode>
                <c:ptCount val="12"/>
                <c:pt idx="0">
                  <c:v>3653</c:v>
                </c:pt>
                <c:pt idx="1">
                  <c:v>13479</c:v>
                </c:pt>
                <c:pt idx="2">
                  <c:v>23551</c:v>
                </c:pt>
                <c:pt idx="3">
                  <c:v>38209</c:v>
                </c:pt>
                <c:pt idx="4">
                  <c:v>33287</c:v>
                </c:pt>
                <c:pt idx="5">
                  <c:v>25951</c:v>
                </c:pt>
                <c:pt idx="6">
                  <c:v>16743</c:v>
                </c:pt>
                <c:pt idx="7">
                  <c:v>28193</c:v>
                </c:pt>
                <c:pt idx="8">
                  <c:v>21661</c:v>
                </c:pt>
                <c:pt idx="9">
                  <c:v>29310</c:v>
                </c:pt>
                <c:pt idx="10">
                  <c:v>16462</c:v>
                </c:pt>
                <c:pt idx="11">
                  <c:v>4374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DB4A-4115-B488-8317E2B38D66}"/>
            </c:ext>
          </c:extLst>
        </c:ser>
        <c:ser>
          <c:idx val="7"/>
          <c:order val="7"/>
          <c:tx>
            <c:strRef>
              <c:f>'Library Visits'!$N$3</c:f>
              <c:strCache>
                <c:ptCount val="1"/>
                <c:pt idx="0">
                  <c:v>2018-19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Visits'!$N$4:$N$15</c:f>
              <c:numCache>
                <c:formatCode>#,##0</c:formatCode>
                <c:ptCount val="12"/>
                <c:pt idx="0">
                  <c:v>2782</c:v>
                </c:pt>
                <c:pt idx="1">
                  <c:v>13294</c:v>
                </c:pt>
                <c:pt idx="2">
                  <c:v>31557</c:v>
                </c:pt>
                <c:pt idx="3">
                  <c:v>34902</c:v>
                </c:pt>
                <c:pt idx="4">
                  <c:v>30931</c:v>
                </c:pt>
                <c:pt idx="5">
                  <c:v>19747</c:v>
                </c:pt>
                <c:pt idx="6">
                  <c:v>10612</c:v>
                </c:pt>
                <c:pt idx="7">
                  <c:v>25793</c:v>
                </c:pt>
                <c:pt idx="8">
                  <c:v>22209</c:v>
                </c:pt>
                <c:pt idx="9">
                  <c:v>35279</c:v>
                </c:pt>
                <c:pt idx="10">
                  <c:v>11203</c:v>
                </c:pt>
                <c:pt idx="11">
                  <c:v>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B-4C7D-A3D9-77423E707E6A}"/>
            </c:ext>
          </c:extLst>
        </c:ser>
        <c:ser>
          <c:idx val="8"/>
          <c:order val="8"/>
          <c:tx>
            <c:strRef>
              <c:f>'Library Visits'!$O$3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Visits'!$O$4:$O$15</c:f>
              <c:numCache>
                <c:formatCode>#,##0</c:formatCode>
                <c:ptCount val="12"/>
                <c:pt idx="0">
                  <c:v>3363</c:v>
                </c:pt>
                <c:pt idx="1">
                  <c:v>12682</c:v>
                </c:pt>
                <c:pt idx="2">
                  <c:v>26129</c:v>
                </c:pt>
                <c:pt idx="3">
                  <c:v>37649</c:v>
                </c:pt>
                <c:pt idx="4">
                  <c:v>29822</c:v>
                </c:pt>
                <c:pt idx="5">
                  <c:v>17581</c:v>
                </c:pt>
                <c:pt idx="6">
                  <c:v>17872</c:v>
                </c:pt>
                <c:pt idx="7">
                  <c:v>29043</c:v>
                </c:pt>
                <c:pt idx="8">
                  <c:v>9611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8B-4C7D-A3D9-77423E707E6A}"/>
            </c:ext>
          </c:extLst>
        </c:ser>
        <c:ser>
          <c:idx val="9"/>
          <c:order val="9"/>
          <c:tx>
            <c:strRef>
              <c:f>'Library Visits'!$P$3</c:f>
              <c:strCache>
                <c:ptCount val="1"/>
                <c:pt idx="0">
                  <c:v>2020-21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Visits'!$P$4:$P$15</c:f>
              <c:numCache>
                <c:formatCode>#,##0</c:formatCode>
                <c:ptCount val="12"/>
                <c:pt idx="0">
                  <c:v>0</c:v>
                </c:pt>
                <c:pt idx="1">
                  <c:v>4973</c:v>
                </c:pt>
                <c:pt idx="2">
                  <c:v>5666</c:v>
                </c:pt>
                <c:pt idx="3">
                  <c:v>5454</c:v>
                </c:pt>
                <c:pt idx="4">
                  <c:v>4123</c:v>
                </c:pt>
                <c:pt idx="5">
                  <c:v>424</c:v>
                </c:pt>
                <c:pt idx="6">
                  <c:v>3091</c:v>
                </c:pt>
                <c:pt idx="7">
                  <c:v>4692</c:v>
                </c:pt>
                <c:pt idx="8">
                  <c:v>4801</c:v>
                </c:pt>
                <c:pt idx="9">
                  <c:v>4952</c:v>
                </c:pt>
                <c:pt idx="10">
                  <c:v>1964</c:v>
                </c:pt>
                <c:pt idx="11">
                  <c:v>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8B-4C7D-A3D9-77423E707E6A}"/>
            </c:ext>
          </c:extLst>
        </c:ser>
        <c:ser>
          <c:idx val="10"/>
          <c:order val="10"/>
          <c:tx>
            <c:strRef>
              <c:f>'Library Visits'!$Q$3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Visits'!$Q$4:$Q$15</c:f>
              <c:numCache>
                <c:formatCode>_(* #,##0_);_(* \(#,##0\);_(* "-"??_);_(@_)</c:formatCode>
                <c:ptCount val="12"/>
                <c:pt idx="0">
                  <c:v>1767</c:v>
                </c:pt>
                <c:pt idx="1">
                  <c:v>8242</c:v>
                </c:pt>
                <c:pt idx="2">
                  <c:v>14811</c:v>
                </c:pt>
                <c:pt idx="3">
                  <c:v>13359</c:v>
                </c:pt>
                <c:pt idx="4">
                  <c:v>11459</c:v>
                </c:pt>
                <c:pt idx="5">
                  <c:v>5626</c:v>
                </c:pt>
                <c:pt idx="6">
                  <c:v>8621</c:v>
                </c:pt>
                <c:pt idx="7">
                  <c:v>11403</c:v>
                </c:pt>
                <c:pt idx="8">
                  <c:v>12332</c:v>
                </c:pt>
                <c:pt idx="9">
                  <c:v>14393</c:v>
                </c:pt>
                <c:pt idx="10">
                  <c:v>3761</c:v>
                </c:pt>
                <c:pt idx="11">
                  <c:v>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8B-4C7D-A3D9-77423E707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79952"/>
        <c:axId val="444680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'Library Visits'!$G$3</c15:sqref>
                        </c15:formulaRef>
                      </c:ext>
                    </c:extLst>
                    <c:strCache>
                      <c:ptCount val="1"/>
                      <c:pt idx="0">
                        <c:v>2011-12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'Library Visits'!$G$4:$G$15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1718</c:v>
                      </c:pt>
                      <c:pt idx="1">
                        <c:v>10536</c:v>
                      </c:pt>
                      <c:pt idx="2">
                        <c:v>23638</c:v>
                      </c:pt>
                      <c:pt idx="3">
                        <c:v>24452</c:v>
                      </c:pt>
                      <c:pt idx="4">
                        <c:v>23961</c:v>
                      </c:pt>
                      <c:pt idx="5">
                        <c:v>16752</c:v>
                      </c:pt>
                      <c:pt idx="6">
                        <c:v>13299</c:v>
                      </c:pt>
                      <c:pt idx="7">
                        <c:v>25939</c:v>
                      </c:pt>
                      <c:pt idx="8">
                        <c:v>19954</c:v>
                      </c:pt>
                      <c:pt idx="9">
                        <c:v>26737</c:v>
                      </c:pt>
                      <c:pt idx="10">
                        <c:v>12033</c:v>
                      </c:pt>
                      <c:pt idx="11">
                        <c:v>4055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B4A-4115-B488-8317E2B38D6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Visits'!$H$3</c15:sqref>
                        </c15:formulaRef>
                      </c:ext>
                    </c:extLst>
                    <c:strCache>
                      <c:ptCount val="1"/>
                      <c:pt idx="0">
                        <c:v>2012-13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Visits'!$H$4:$H$15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2445</c:v>
                      </c:pt>
                      <c:pt idx="1">
                        <c:v>13422</c:v>
                      </c:pt>
                      <c:pt idx="2">
                        <c:v>26680</c:v>
                      </c:pt>
                      <c:pt idx="3">
                        <c:v>29248</c:v>
                      </c:pt>
                      <c:pt idx="4">
                        <c:v>24303</c:v>
                      </c:pt>
                      <c:pt idx="5">
                        <c:v>17415</c:v>
                      </c:pt>
                      <c:pt idx="6">
                        <c:v>16129</c:v>
                      </c:pt>
                      <c:pt idx="7">
                        <c:v>25554</c:v>
                      </c:pt>
                      <c:pt idx="8">
                        <c:v>18638</c:v>
                      </c:pt>
                      <c:pt idx="9">
                        <c:v>29919</c:v>
                      </c:pt>
                      <c:pt idx="10">
                        <c:v>10547</c:v>
                      </c:pt>
                      <c:pt idx="11">
                        <c:v>4445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B4A-4115-B488-8317E2B38D6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Visits'!$I$3</c15:sqref>
                        </c15:formulaRef>
                      </c:ext>
                    </c:extLst>
                    <c:strCache>
                      <c:ptCount val="1"/>
                      <c:pt idx="0">
                        <c:v>2013-14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Visits'!$I$4:$I$15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2853</c:v>
                      </c:pt>
                      <c:pt idx="1">
                        <c:v>13673</c:v>
                      </c:pt>
                      <c:pt idx="2">
                        <c:v>29591</c:v>
                      </c:pt>
                      <c:pt idx="3">
                        <c:v>30066</c:v>
                      </c:pt>
                      <c:pt idx="4">
                        <c:v>23633</c:v>
                      </c:pt>
                      <c:pt idx="5">
                        <c:v>16531</c:v>
                      </c:pt>
                      <c:pt idx="6">
                        <c:v>16495</c:v>
                      </c:pt>
                      <c:pt idx="7">
                        <c:v>26660</c:v>
                      </c:pt>
                      <c:pt idx="8">
                        <c:v>21683</c:v>
                      </c:pt>
                      <c:pt idx="9">
                        <c:v>32147</c:v>
                      </c:pt>
                      <c:pt idx="10">
                        <c:v>8219</c:v>
                      </c:pt>
                      <c:pt idx="11">
                        <c:v>4361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B4A-4115-B488-8317E2B38D6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Visits'!$J$3</c15:sqref>
                        </c15:formulaRef>
                      </c:ext>
                    </c:extLst>
                    <c:strCache>
                      <c:ptCount val="1"/>
                      <c:pt idx="0">
                        <c:v>2014-15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Visits'!$J$4:$J$15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3427</c:v>
                      </c:pt>
                      <c:pt idx="1">
                        <c:v>13530</c:v>
                      </c:pt>
                      <c:pt idx="2">
                        <c:v>31012</c:v>
                      </c:pt>
                      <c:pt idx="3">
                        <c:v>30320</c:v>
                      </c:pt>
                      <c:pt idx="4">
                        <c:v>26556</c:v>
                      </c:pt>
                      <c:pt idx="5">
                        <c:v>15551</c:v>
                      </c:pt>
                      <c:pt idx="6">
                        <c:v>16941</c:v>
                      </c:pt>
                      <c:pt idx="7">
                        <c:v>25731</c:v>
                      </c:pt>
                      <c:pt idx="8">
                        <c:v>23376</c:v>
                      </c:pt>
                      <c:pt idx="9">
                        <c:v>30320</c:v>
                      </c:pt>
                      <c:pt idx="10">
                        <c:v>7321</c:v>
                      </c:pt>
                      <c:pt idx="11">
                        <c:v>4453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B4A-4115-B488-8317E2B38D6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Visits'!$K$3</c15:sqref>
                        </c15:formulaRef>
                      </c:ext>
                    </c:extLst>
                    <c:strCache>
                      <c:ptCount val="1"/>
                      <c:pt idx="0">
                        <c:v>2015-16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Visits'!$K$4:$K$15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3506</c:v>
                      </c:pt>
                      <c:pt idx="1">
                        <c:v>20050</c:v>
                      </c:pt>
                      <c:pt idx="2">
                        <c:v>33538</c:v>
                      </c:pt>
                      <c:pt idx="3">
                        <c:v>33791</c:v>
                      </c:pt>
                      <c:pt idx="4">
                        <c:v>30869</c:v>
                      </c:pt>
                      <c:pt idx="5">
                        <c:v>16096</c:v>
                      </c:pt>
                      <c:pt idx="6">
                        <c:v>19271</c:v>
                      </c:pt>
                      <c:pt idx="7">
                        <c:v>29730</c:v>
                      </c:pt>
                      <c:pt idx="8">
                        <c:v>29158</c:v>
                      </c:pt>
                      <c:pt idx="9">
                        <c:v>37159</c:v>
                      </c:pt>
                      <c:pt idx="10">
                        <c:v>6424</c:v>
                      </c:pt>
                      <c:pt idx="11">
                        <c:v>3273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B4A-4115-B488-8317E2B38D66}"/>
                  </c:ext>
                </c:extLst>
              </c15:ser>
            </c15:filteredLineSeries>
          </c:ext>
        </c:extLst>
      </c:lineChart>
      <c:catAx>
        <c:axId val="44467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80512"/>
        <c:crosses val="autoZero"/>
        <c:auto val="1"/>
        <c:lblAlgn val="ctr"/>
        <c:lblOffset val="100"/>
        <c:noMultiLvlLbl val="0"/>
      </c:catAx>
      <c:valAx>
        <c:axId val="44468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7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Annual Visits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'Library Visits'!$B$40:$R$40</c:f>
              <c:strCache>
                <c:ptCount val="17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</c:strCache>
            </c:strRef>
          </c:cat>
          <c:val>
            <c:numRef>
              <c:f>'Library Visits'!$B$41:$R$41</c:f>
              <c:numCache>
                <c:formatCode>#,##0</c:formatCode>
                <c:ptCount val="17"/>
                <c:pt idx="0">
                  <c:v>212770</c:v>
                </c:pt>
                <c:pt idx="1">
                  <c:v>209725</c:v>
                </c:pt>
                <c:pt idx="2">
                  <c:v>219750</c:v>
                </c:pt>
                <c:pt idx="3">
                  <c:v>203589</c:v>
                </c:pt>
                <c:pt idx="4">
                  <c:v>183186</c:v>
                </c:pt>
                <c:pt idx="5">
                  <c:v>184812</c:v>
                </c:pt>
                <c:pt idx="6">
                  <c:v>203074</c:v>
                </c:pt>
                <c:pt idx="7">
                  <c:v>218745</c:v>
                </c:pt>
                <c:pt idx="8">
                  <c:v>225912</c:v>
                </c:pt>
                <c:pt idx="9">
                  <c:v>228538</c:v>
                </c:pt>
                <c:pt idx="10">
                  <c:v>262865</c:v>
                </c:pt>
                <c:pt idx="11">
                  <c:v>268347</c:v>
                </c:pt>
                <c:pt idx="12">
                  <c:v>254873</c:v>
                </c:pt>
                <c:pt idx="13">
                  <c:v>241853</c:v>
                </c:pt>
                <c:pt idx="14">
                  <c:v>183752</c:v>
                </c:pt>
                <c:pt idx="15">
                  <c:v>41816</c:v>
                </c:pt>
                <c:pt idx="16">
                  <c:v>109287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8-4560-A200-979CC30A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83312"/>
        <c:axId val="444683872"/>
      </c:lineChart>
      <c:catAx>
        <c:axId val="4446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83872"/>
        <c:crosses val="autoZero"/>
        <c:auto val="1"/>
        <c:lblAlgn val="ctr"/>
        <c:lblOffset val="100"/>
        <c:noMultiLvlLbl val="0"/>
      </c:catAx>
      <c:valAx>
        <c:axId val="4446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6350</xdr:rowOff>
    </xdr:from>
    <xdr:to>
      <xdr:col>18</xdr:col>
      <xdr:colOff>38099</xdr:colOff>
      <xdr:row>36</xdr:row>
      <xdr:rowOff>53975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42</xdr:row>
      <xdr:rowOff>60324</xdr:rowOff>
    </xdr:from>
    <xdr:to>
      <xdr:col>17</xdr:col>
      <xdr:colOff>514350</xdr:colOff>
      <xdr:row>57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H13" sqref="H13"/>
    </sheetView>
  </sheetViews>
  <sheetFormatPr defaultRowHeight="14.5" x14ac:dyDescent="0.35"/>
  <cols>
    <col min="1" max="1" width="20.08984375" customWidth="1"/>
    <col min="2" max="3" width="8.54296875" customWidth="1"/>
    <col min="4" max="6" width="8.1796875" customWidth="1"/>
    <col min="7" max="7" width="8.453125" customWidth="1"/>
    <col min="8" max="8" width="8.453125" style="305" customWidth="1"/>
    <col min="9" max="9" width="10.08984375" customWidth="1"/>
    <col min="10" max="10" width="9.6328125" bestFit="1" customWidth="1"/>
  </cols>
  <sheetData>
    <row r="1" spans="1:12" x14ac:dyDescent="0.35">
      <c r="A1" s="1" t="s">
        <v>237</v>
      </c>
      <c r="B1" s="413"/>
      <c r="C1" s="413"/>
      <c r="D1" s="413"/>
      <c r="E1" s="413"/>
      <c r="F1" s="413"/>
      <c r="G1" s="413"/>
      <c r="H1" s="413"/>
      <c r="I1" s="413"/>
      <c r="J1" s="414"/>
    </row>
    <row r="2" spans="1:12" x14ac:dyDescent="0.35">
      <c r="A2" s="9"/>
      <c r="B2" s="19" t="s">
        <v>138</v>
      </c>
      <c r="C2" s="19" t="s">
        <v>146</v>
      </c>
      <c r="D2" s="19" t="s">
        <v>159</v>
      </c>
      <c r="E2" s="19" t="s">
        <v>177</v>
      </c>
      <c r="F2" s="19" t="s">
        <v>192</v>
      </c>
      <c r="G2" s="19" t="s">
        <v>209</v>
      </c>
      <c r="H2" s="300" t="s">
        <v>236</v>
      </c>
      <c r="I2" s="19" t="s">
        <v>0</v>
      </c>
      <c r="J2" s="67"/>
    </row>
    <row r="3" spans="1:12" x14ac:dyDescent="0.35">
      <c r="A3" s="20" t="s">
        <v>1</v>
      </c>
      <c r="B3" s="3">
        <v>395</v>
      </c>
      <c r="C3" s="3">
        <v>641</v>
      </c>
      <c r="D3" s="3">
        <v>319</v>
      </c>
      <c r="E3" s="3">
        <v>338</v>
      </c>
      <c r="F3" s="3">
        <v>227</v>
      </c>
      <c r="G3" s="3">
        <v>169</v>
      </c>
      <c r="H3" s="3">
        <v>192</v>
      </c>
      <c r="I3" s="21">
        <f t="shared" ref="I3:I11" si="0">SUM(H3-G3)/G3</f>
        <v>0.13609467455621302</v>
      </c>
    </row>
    <row r="4" spans="1:12" x14ac:dyDescent="0.35">
      <c r="A4" s="20" t="s">
        <v>2</v>
      </c>
      <c r="B4" s="3">
        <v>89</v>
      </c>
      <c r="C4" s="3">
        <v>128</v>
      </c>
      <c r="D4" s="3">
        <v>321</v>
      </c>
      <c r="E4" s="3">
        <v>105</v>
      </c>
      <c r="F4" s="3">
        <v>128</v>
      </c>
      <c r="G4" s="3">
        <v>61</v>
      </c>
      <c r="H4" s="3">
        <v>100</v>
      </c>
      <c r="I4" s="21">
        <f t="shared" si="0"/>
        <v>0.63934426229508201</v>
      </c>
    </row>
    <row r="5" spans="1:12" x14ac:dyDescent="0.35">
      <c r="A5" s="4" t="s">
        <v>3</v>
      </c>
      <c r="B5" s="47">
        <f t="shared" ref="B5:F5" si="1">SUM(B3:B4)</f>
        <v>484</v>
      </c>
      <c r="C5" s="47">
        <f t="shared" si="1"/>
        <v>769</v>
      </c>
      <c r="D5" s="47">
        <f t="shared" si="1"/>
        <v>640</v>
      </c>
      <c r="E5" s="47">
        <f t="shared" si="1"/>
        <v>443</v>
      </c>
      <c r="F5" s="47">
        <f t="shared" si="1"/>
        <v>355</v>
      </c>
      <c r="G5" s="47">
        <f>SUM(G3:G4)</f>
        <v>230</v>
      </c>
      <c r="H5" s="47">
        <f>SUM(H3:H4)</f>
        <v>292</v>
      </c>
      <c r="I5" s="21">
        <f t="shared" si="0"/>
        <v>0.26956521739130435</v>
      </c>
    </row>
    <row r="6" spans="1:12" x14ac:dyDescent="0.35">
      <c r="A6" s="5" t="s">
        <v>164</v>
      </c>
      <c r="B6" s="3">
        <v>37</v>
      </c>
      <c r="C6" s="3">
        <v>30</v>
      </c>
      <c r="D6" s="3">
        <v>88</v>
      </c>
      <c r="E6" s="3">
        <v>146</v>
      </c>
      <c r="F6" s="3">
        <v>153</v>
      </c>
      <c r="G6" s="3">
        <v>266</v>
      </c>
      <c r="H6" s="3">
        <v>173</v>
      </c>
      <c r="I6" s="21">
        <f t="shared" si="0"/>
        <v>-0.34962406015037595</v>
      </c>
      <c r="J6" s="90"/>
      <c r="K6" s="91"/>
      <c r="L6" s="91"/>
    </row>
    <row r="7" spans="1:12" x14ac:dyDescent="0.35">
      <c r="A7" s="20" t="s">
        <v>165</v>
      </c>
      <c r="B7" s="3">
        <v>1</v>
      </c>
      <c r="C7" s="3">
        <v>6</v>
      </c>
      <c r="D7" s="3">
        <v>19</v>
      </c>
      <c r="E7" s="3">
        <v>26</v>
      </c>
      <c r="F7" s="3">
        <v>45</v>
      </c>
      <c r="G7" s="3">
        <v>87</v>
      </c>
      <c r="H7" s="3">
        <v>72</v>
      </c>
      <c r="I7" s="21">
        <f t="shared" si="0"/>
        <v>-0.17241379310344829</v>
      </c>
    </row>
    <row r="8" spans="1:12" x14ac:dyDescent="0.35">
      <c r="A8" s="4" t="s">
        <v>4</v>
      </c>
      <c r="B8" s="47">
        <f t="shared" ref="B8:F8" si="2">SUM(B6:B7)</f>
        <v>38</v>
      </c>
      <c r="C8" s="47">
        <f t="shared" si="2"/>
        <v>36</v>
      </c>
      <c r="D8" s="47">
        <f t="shared" si="2"/>
        <v>107</v>
      </c>
      <c r="E8" s="47">
        <f t="shared" si="2"/>
        <v>172</v>
      </c>
      <c r="F8" s="47">
        <f t="shared" si="2"/>
        <v>198</v>
      </c>
      <c r="G8" s="47">
        <f>SUM(G6:G7)</f>
        <v>353</v>
      </c>
      <c r="H8" s="47">
        <f>SUM(H6:H7)</f>
        <v>245</v>
      </c>
      <c r="I8" s="21">
        <f t="shared" si="0"/>
        <v>-0.30594900849858359</v>
      </c>
    </row>
    <row r="9" spans="1:12" x14ac:dyDescent="0.35">
      <c r="A9" s="5" t="s">
        <v>163</v>
      </c>
      <c r="B9" s="62">
        <v>0</v>
      </c>
      <c r="C9" s="62">
        <v>0</v>
      </c>
      <c r="D9" s="62">
        <v>24</v>
      </c>
      <c r="E9" s="62">
        <v>32</v>
      </c>
      <c r="F9" s="62">
        <v>15</v>
      </c>
      <c r="G9" s="62">
        <v>30</v>
      </c>
      <c r="H9" s="62">
        <v>19</v>
      </c>
      <c r="I9" s="21">
        <f t="shared" si="0"/>
        <v>-0.36666666666666664</v>
      </c>
      <c r="K9" s="312"/>
    </row>
    <row r="10" spans="1:12" x14ac:dyDescent="0.35">
      <c r="A10" s="7" t="s">
        <v>5</v>
      </c>
      <c r="B10" s="45">
        <f>B3+B6</f>
        <v>432</v>
      </c>
      <c r="C10" s="45">
        <f>SUM(C3,C6)</f>
        <v>671</v>
      </c>
      <c r="D10" s="45">
        <f>SUM(D6,D3)</f>
        <v>407</v>
      </c>
      <c r="E10" s="45">
        <v>484</v>
      </c>
      <c r="F10" s="45">
        <f>F3+F6</f>
        <v>380</v>
      </c>
      <c r="G10" s="45">
        <f>G3+G6</f>
        <v>435</v>
      </c>
      <c r="H10" s="45">
        <v>370</v>
      </c>
      <c r="I10" s="21">
        <f t="shared" si="0"/>
        <v>-0.14942528735632185</v>
      </c>
    </row>
    <row r="11" spans="1:12" x14ac:dyDescent="0.35">
      <c r="A11" s="9" t="s">
        <v>6</v>
      </c>
      <c r="B11" s="45">
        <f>B4+B7</f>
        <v>90</v>
      </c>
      <c r="C11" s="45">
        <f>SUM(C4,C7)</f>
        <v>134</v>
      </c>
      <c r="D11" s="45">
        <f>SUM(D7,D4)</f>
        <v>340</v>
      </c>
      <c r="E11" s="45">
        <v>131</v>
      </c>
      <c r="F11" s="45">
        <f>F4+F7</f>
        <v>173</v>
      </c>
      <c r="G11" s="45">
        <f>G4+G7</f>
        <v>148</v>
      </c>
      <c r="H11" s="45">
        <v>172</v>
      </c>
      <c r="I11" s="21">
        <f t="shared" si="0"/>
        <v>0.16216216216216217</v>
      </c>
    </row>
    <row r="12" spans="1:12" x14ac:dyDescent="0.35">
      <c r="A12" s="9"/>
      <c r="B12" s="45"/>
      <c r="C12" s="45"/>
      <c r="D12" s="45"/>
      <c r="E12" s="45"/>
      <c r="F12" s="45"/>
      <c r="G12" s="45"/>
      <c r="H12" s="45"/>
      <c r="I12" s="21"/>
    </row>
    <row r="13" spans="1:12" x14ac:dyDescent="0.35">
      <c r="A13" s="7" t="s">
        <v>7</v>
      </c>
      <c r="B13" s="45">
        <f>SUM(B10:B11)</f>
        <v>522</v>
      </c>
      <c r="C13" s="45">
        <f>SUM(C10:C11)</f>
        <v>805</v>
      </c>
      <c r="D13" s="45">
        <f>SUM(D9:D12)</f>
        <v>771</v>
      </c>
      <c r="E13" s="45">
        <f>SUM(E9:E12)</f>
        <v>647</v>
      </c>
      <c r="F13" s="45">
        <f>SUM(F9:F12)</f>
        <v>568</v>
      </c>
      <c r="G13" s="45">
        <f>G11+G10+G9</f>
        <v>613</v>
      </c>
      <c r="H13" s="45">
        <f>SUM(H9:H11)</f>
        <v>561</v>
      </c>
      <c r="I13" s="21">
        <f>SUM(H13-G13)/G13</f>
        <v>-8.4828711256117462E-2</v>
      </c>
    </row>
    <row r="16" spans="1:12" x14ac:dyDescent="0.35">
      <c r="A16" s="256" t="s">
        <v>174</v>
      </c>
      <c r="B16" s="257" t="s">
        <v>159</v>
      </c>
      <c r="C16" s="257" t="s">
        <v>177</v>
      </c>
      <c r="D16" s="257" t="s">
        <v>192</v>
      </c>
      <c r="E16" s="300" t="s">
        <v>209</v>
      </c>
      <c r="F16" s="300" t="s">
        <v>236</v>
      </c>
      <c r="G16" s="308"/>
      <c r="H16" s="308"/>
    </row>
    <row r="17" spans="1:13" x14ac:dyDescent="0.35">
      <c r="A17" s="399" t="s">
        <v>175</v>
      </c>
      <c r="B17" s="400">
        <v>32</v>
      </c>
      <c r="C17" s="401">
        <v>30</v>
      </c>
      <c r="D17" s="400">
        <v>29</v>
      </c>
      <c r="E17" s="400">
        <v>24</v>
      </c>
      <c r="F17" s="409">
        <v>23</v>
      </c>
      <c r="G17" s="308"/>
      <c r="H17" s="308"/>
    </row>
    <row r="18" spans="1:13" x14ac:dyDescent="0.35">
      <c r="A18" s="402" t="s">
        <v>176</v>
      </c>
      <c r="B18" s="403">
        <v>24</v>
      </c>
      <c r="C18" s="404">
        <v>35</v>
      </c>
      <c r="D18" s="403">
        <v>42</v>
      </c>
      <c r="E18" s="403">
        <v>80</v>
      </c>
      <c r="F18" s="410">
        <v>54</v>
      </c>
      <c r="G18" s="309"/>
      <c r="H18" s="309"/>
      <c r="I18" s="95"/>
      <c r="J18" s="95"/>
      <c r="K18" s="92"/>
      <c r="L18" s="92"/>
      <c r="M18" s="53"/>
    </row>
    <row r="19" spans="1:13" x14ac:dyDescent="0.35">
      <c r="A19" s="405" t="s">
        <v>41</v>
      </c>
      <c r="B19" s="406">
        <f>SUM(B17:B18)</f>
        <v>56</v>
      </c>
      <c r="C19" s="407">
        <v>65</v>
      </c>
      <c r="D19" s="406">
        <f>SUM(D17:D18)</f>
        <v>71</v>
      </c>
      <c r="E19" s="408">
        <f>SUM(E17:E18)</f>
        <v>104</v>
      </c>
      <c r="F19" s="411">
        <v>77</v>
      </c>
      <c r="G19" s="310"/>
      <c r="H19" s="310"/>
      <c r="I19" s="92"/>
      <c r="J19" s="92"/>
      <c r="K19" s="92"/>
      <c r="L19" s="92"/>
      <c r="M19" s="53"/>
    </row>
    <row r="20" spans="1:13" ht="15" thickBot="1" x14ac:dyDescent="0.4">
      <c r="A20" s="96"/>
      <c r="B20" s="97"/>
      <c r="C20" s="98"/>
      <c r="D20" s="99"/>
      <c r="E20" s="311"/>
      <c r="F20" s="311"/>
      <c r="G20" s="311"/>
      <c r="H20" s="311"/>
      <c r="I20" s="99"/>
      <c r="J20" s="99"/>
      <c r="K20" s="92"/>
      <c r="L20" s="92"/>
      <c r="M20" s="53"/>
    </row>
    <row r="21" spans="1:13" ht="15" thickBot="1" x14ac:dyDescent="0.4">
      <c r="A21" s="65" t="s">
        <v>188</v>
      </c>
      <c r="B21" s="100"/>
      <c r="C21" s="101"/>
      <c r="D21" s="99"/>
      <c r="E21" s="311"/>
      <c r="F21" s="311"/>
      <c r="G21" s="311"/>
      <c r="H21" s="311"/>
      <c r="I21" s="99"/>
      <c r="J21" s="99"/>
      <c r="K21" s="93"/>
      <c r="L21" s="92"/>
      <c r="M21" s="53"/>
    </row>
    <row r="22" spans="1:13" ht="15" thickBot="1" x14ac:dyDescent="0.4">
      <c r="A22" s="65" t="s">
        <v>140</v>
      </c>
      <c r="B22" s="100"/>
      <c r="C22" s="101"/>
      <c r="D22" s="99"/>
      <c r="E22" s="311"/>
      <c r="F22" s="311"/>
      <c r="G22" s="311"/>
      <c r="H22" s="311"/>
      <c r="I22" s="99"/>
      <c r="J22" s="99"/>
      <c r="K22" s="93"/>
      <c r="L22" s="92"/>
      <c r="M22" s="53"/>
    </row>
    <row r="23" spans="1:13" ht="15" thickBot="1" x14ac:dyDescent="0.4">
      <c r="A23" s="100"/>
      <c r="B23" s="100"/>
      <c r="C23" s="102"/>
      <c r="D23" s="97"/>
      <c r="E23" s="97"/>
      <c r="F23" s="97"/>
      <c r="G23" s="97"/>
      <c r="H23" s="97"/>
      <c r="I23" s="97"/>
      <c r="J23" s="97"/>
      <c r="K23" s="53"/>
      <c r="L23" s="94"/>
      <c r="M23" s="53"/>
    </row>
    <row r="24" spans="1:13" ht="15" thickBot="1" x14ac:dyDescent="0.4">
      <c r="A24" s="100"/>
      <c r="B24" s="100"/>
      <c r="C24" s="102"/>
      <c r="D24" s="103"/>
      <c r="E24" s="103"/>
      <c r="F24" s="103"/>
      <c r="G24" s="103"/>
      <c r="H24" s="103"/>
      <c r="I24" s="103"/>
      <c r="J24" s="103"/>
      <c r="K24" s="53"/>
      <c r="L24" s="53"/>
      <c r="M24" s="53"/>
    </row>
    <row r="25" spans="1:13" ht="15" thickBot="1" x14ac:dyDescent="0.4">
      <c r="A25" s="100"/>
      <c r="B25" s="100"/>
      <c r="C25" s="102"/>
      <c r="D25" s="103"/>
      <c r="E25" s="103"/>
      <c r="F25" s="103"/>
      <c r="G25" s="103"/>
      <c r="H25" s="103"/>
      <c r="I25" s="103"/>
      <c r="J25" s="103"/>
      <c r="K25" s="53"/>
      <c r="L25" s="53"/>
      <c r="M25" s="53"/>
    </row>
    <row r="26" spans="1:13" x14ac:dyDescent="0.3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53"/>
      <c r="L26" s="53"/>
      <c r="M26" s="53"/>
    </row>
    <row r="27" spans="1:13" x14ac:dyDescent="0.3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workbookViewId="0">
      <selection activeCell="L6" sqref="L6"/>
    </sheetView>
  </sheetViews>
  <sheetFormatPr defaultRowHeight="14.5" x14ac:dyDescent="0.35"/>
  <cols>
    <col min="1" max="1" width="18.453125" customWidth="1"/>
    <col min="2" max="2" width="10.453125" bestFit="1" customWidth="1"/>
    <col min="3" max="3" width="11.453125" customWidth="1"/>
    <col min="4" max="4" width="10.6328125" customWidth="1"/>
    <col min="5" max="5" width="10.453125" customWidth="1"/>
    <col min="6" max="6" width="10.26953125" customWidth="1"/>
    <col min="7" max="7" width="9.7265625" customWidth="1"/>
    <col min="8" max="8" width="10.1796875" customWidth="1"/>
    <col min="9" max="9" width="9.1796875" customWidth="1"/>
    <col min="10" max="12" width="10.1796875" customWidth="1"/>
    <col min="13" max="13" width="10.1796875" style="305" customWidth="1"/>
    <col min="14" max="14" width="8.7265625" customWidth="1"/>
  </cols>
  <sheetData>
    <row r="1" spans="1:14" x14ac:dyDescent="0.35">
      <c r="A1" s="415" t="s">
        <v>238</v>
      </c>
      <c r="B1" s="416"/>
      <c r="C1" s="416"/>
      <c r="D1" s="416"/>
      <c r="E1" s="416"/>
      <c r="F1" s="417"/>
      <c r="G1" s="48"/>
      <c r="H1" s="48"/>
      <c r="I1" s="48"/>
      <c r="J1" s="48"/>
      <c r="K1" s="48"/>
      <c r="L1" s="48"/>
      <c r="M1" s="48"/>
    </row>
    <row r="2" spans="1:14" s="52" customFormat="1" x14ac:dyDescent="0.35">
      <c r="A2" s="223" t="s">
        <v>58</v>
      </c>
      <c r="B2" s="12" t="s">
        <v>160</v>
      </c>
      <c r="C2" s="34" t="s">
        <v>161</v>
      </c>
      <c r="D2" s="34" t="s">
        <v>137</v>
      </c>
      <c r="E2" s="34" t="s">
        <v>138</v>
      </c>
      <c r="F2" s="34" t="s">
        <v>146</v>
      </c>
      <c r="G2" s="34" t="s">
        <v>159</v>
      </c>
      <c r="H2" s="34" t="s">
        <v>177</v>
      </c>
      <c r="I2" s="34" t="s">
        <v>192</v>
      </c>
      <c r="J2" s="34" t="s">
        <v>209</v>
      </c>
      <c r="K2" s="34" t="s">
        <v>236</v>
      </c>
      <c r="L2" s="12" t="s">
        <v>0</v>
      </c>
    </row>
    <row r="3" spans="1:14" x14ac:dyDescent="0.35">
      <c r="A3" s="8" t="s">
        <v>57</v>
      </c>
      <c r="B3" s="38">
        <v>237798</v>
      </c>
      <c r="C3" s="42">
        <v>250709</v>
      </c>
      <c r="D3" s="42">
        <v>155902</v>
      </c>
      <c r="E3" s="42">
        <v>72940</v>
      </c>
      <c r="F3" s="42">
        <v>150000</v>
      </c>
      <c r="G3" s="42">
        <v>82371</v>
      </c>
      <c r="H3" s="42">
        <v>65561</v>
      </c>
      <c r="I3" s="42">
        <v>59567</v>
      </c>
      <c r="J3" s="42">
        <v>50844</v>
      </c>
      <c r="K3" s="430">
        <v>66721</v>
      </c>
      <c r="L3" s="13">
        <f>(K3-J3)/J3</f>
        <v>0.31226890095193138</v>
      </c>
      <c r="M3"/>
    </row>
    <row r="4" spans="1:14" x14ac:dyDescent="0.35">
      <c r="A4" s="8" t="s">
        <v>56</v>
      </c>
      <c r="B4" s="38">
        <v>97318</v>
      </c>
      <c r="C4" s="42">
        <v>137266</v>
      </c>
      <c r="D4" s="42">
        <v>86707</v>
      </c>
      <c r="E4" s="42">
        <v>23179</v>
      </c>
      <c r="F4" s="42">
        <v>23205</v>
      </c>
      <c r="G4" s="42">
        <v>27856</v>
      </c>
      <c r="H4" s="42">
        <v>19696</v>
      </c>
      <c r="I4" s="42">
        <v>18987</v>
      </c>
      <c r="J4" s="42">
        <v>22829</v>
      </c>
      <c r="K4" s="430">
        <v>32146</v>
      </c>
      <c r="L4" s="307">
        <f t="shared" ref="L4:L6" si="0">(K4-J4)/J4</f>
        <v>0.40812124928818611</v>
      </c>
      <c r="M4"/>
    </row>
    <row r="5" spans="1:14" x14ac:dyDescent="0.35">
      <c r="A5" s="8" t="s">
        <v>55</v>
      </c>
      <c r="B5" s="38">
        <v>416618</v>
      </c>
      <c r="C5" s="42">
        <v>421037</v>
      </c>
      <c r="D5" s="42">
        <v>276253</v>
      </c>
      <c r="E5" s="412" t="s">
        <v>134</v>
      </c>
      <c r="F5" s="42">
        <v>457000</v>
      </c>
      <c r="G5" s="42">
        <v>254165</v>
      </c>
      <c r="H5" s="42">
        <v>162052</v>
      </c>
      <c r="I5" s="42">
        <v>86454</v>
      </c>
      <c r="J5" s="42">
        <v>77794</v>
      </c>
      <c r="K5" s="430">
        <v>95234</v>
      </c>
      <c r="L5" s="307">
        <f t="shared" si="0"/>
        <v>0.22418181350746844</v>
      </c>
      <c r="M5"/>
    </row>
    <row r="6" spans="1:14" x14ac:dyDescent="0.35">
      <c r="A6" s="8" t="s">
        <v>54</v>
      </c>
      <c r="B6" s="276">
        <v>1.75</v>
      </c>
      <c r="C6" s="64">
        <v>1.7</v>
      </c>
      <c r="D6" s="243">
        <v>1.77</v>
      </c>
      <c r="E6" s="277" t="s">
        <v>134</v>
      </c>
      <c r="F6" s="277" t="s">
        <v>134</v>
      </c>
      <c r="G6" s="277" t="s">
        <v>134</v>
      </c>
      <c r="H6" s="277">
        <v>2.4700000000000002</v>
      </c>
      <c r="I6" s="277">
        <v>1.5</v>
      </c>
      <c r="J6" s="277">
        <v>1.54</v>
      </c>
      <c r="K6" s="431">
        <v>1.43</v>
      </c>
      <c r="L6" s="307">
        <f t="shared" si="0"/>
        <v>-7.1428571428571494E-2</v>
      </c>
      <c r="M6"/>
    </row>
    <row r="7" spans="1:14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1"/>
    </row>
    <row r="8" spans="1:14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4" s="226" customFormat="1" ht="26" x14ac:dyDescent="0.35">
      <c r="A9" s="227" t="s">
        <v>58</v>
      </c>
      <c r="B9" s="224" t="s">
        <v>8</v>
      </c>
      <c r="C9" s="224" t="s">
        <v>57</v>
      </c>
      <c r="D9" s="224" t="s">
        <v>56</v>
      </c>
      <c r="E9" s="224" t="s">
        <v>55</v>
      </c>
      <c r="F9" s="224" t="s">
        <v>59</v>
      </c>
      <c r="G9" s="225"/>
      <c r="H9" s="225"/>
      <c r="I9" s="225"/>
      <c r="J9" s="225"/>
      <c r="K9" s="225"/>
      <c r="L9" s="225"/>
      <c r="M9" s="225"/>
    </row>
    <row r="10" spans="1:14" x14ac:dyDescent="0.35">
      <c r="A10" s="15"/>
      <c r="B10" s="8" t="s">
        <v>18</v>
      </c>
      <c r="C10" s="306">
        <v>2639</v>
      </c>
      <c r="D10" s="306">
        <v>1393</v>
      </c>
      <c r="E10" s="306">
        <v>4550</v>
      </c>
      <c r="F10" s="432">
        <v>1.72</v>
      </c>
      <c r="G10" s="49"/>
      <c r="H10" s="59" t="s">
        <v>170</v>
      </c>
      <c r="I10" s="49"/>
      <c r="J10" s="49"/>
      <c r="K10" s="49"/>
      <c r="L10" s="49"/>
      <c r="M10" s="49"/>
      <c r="N10" s="59"/>
    </row>
    <row r="11" spans="1:14" x14ac:dyDescent="0.35">
      <c r="A11" s="15"/>
      <c r="B11" s="8" t="s">
        <v>19</v>
      </c>
      <c r="C11" s="306">
        <v>4339</v>
      </c>
      <c r="D11" s="306">
        <v>2095</v>
      </c>
      <c r="E11" s="306">
        <v>7187</v>
      </c>
      <c r="F11" s="432">
        <v>1.66</v>
      </c>
      <c r="G11" s="49"/>
      <c r="H11" s="59" t="s">
        <v>171</v>
      </c>
      <c r="I11" s="49"/>
      <c r="J11" s="49"/>
      <c r="K11" s="49"/>
      <c r="L11" s="49"/>
      <c r="M11" s="49"/>
      <c r="N11" s="59"/>
    </row>
    <row r="12" spans="1:14" x14ac:dyDescent="0.35">
      <c r="A12" s="15"/>
      <c r="B12" s="8" t="s">
        <v>20</v>
      </c>
      <c r="C12" s="306">
        <v>6398</v>
      </c>
      <c r="D12" s="306">
        <v>2881</v>
      </c>
      <c r="E12" s="306">
        <v>10145</v>
      </c>
      <c r="F12" s="432">
        <v>1.59</v>
      </c>
      <c r="H12" s="59" t="s">
        <v>172</v>
      </c>
      <c r="I12" s="49"/>
      <c r="J12" s="49"/>
      <c r="K12" s="49"/>
      <c r="L12" s="49"/>
      <c r="M12" s="49"/>
      <c r="N12" s="59"/>
    </row>
    <row r="13" spans="1:14" x14ac:dyDescent="0.35">
      <c r="A13" s="15"/>
      <c r="B13" s="8" t="s">
        <v>21</v>
      </c>
      <c r="C13" s="306">
        <v>5997</v>
      </c>
      <c r="D13" s="306">
        <v>2881</v>
      </c>
      <c r="E13" s="306">
        <v>9319</v>
      </c>
      <c r="F13" s="432">
        <v>1.55</v>
      </c>
      <c r="H13" s="59" t="s">
        <v>173</v>
      </c>
      <c r="I13" s="49"/>
      <c r="J13" s="49"/>
      <c r="K13" s="49"/>
      <c r="L13" s="49"/>
      <c r="M13" s="49"/>
      <c r="N13" s="59"/>
    </row>
    <row r="14" spans="1:14" x14ac:dyDescent="0.35">
      <c r="A14" s="15"/>
      <c r="B14" s="8" t="s">
        <v>22</v>
      </c>
      <c r="C14" s="306">
        <v>5983</v>
      </c>
      <c r="D14" s="306">
        <v>2942</v>
      </c>
      <c r="E14" s="306">
        <v>8144</v>
      </c>
      <c r="F14" s="432">
        <v>1.36</v>
      </c>
      <c r="I14" s="49"/>
      <c r="J14" s="49"/>
      <c r="K14" s="49"/>
      <c r="L14" s="49"/>
      <c r="M14" s="49"/>
      <c r="N14" s="59"/>
    </row>
    <row r="15" spans="1:14" x14ac:dyDescent="0.35">
      <c r="A15" s="15"/>
      <c r="B15" s="8" t="s">
        <v>23</v>
      </c>
      <c r="C15" s="306">
        <v>2922</v>
      </c>
      <c r="D15" s="306">
        <v>1708</v>
      </c>
      <c r="E15" s="306">
        <v>4309</v>
      </c>
      <c r="F15" s="432">
        <v>1.47</v>
      </c>
      <c r="H15" s="105"/>
      <c r="I15" s="49"/>
      <c r="J15" s="49"/>
      <c r="K15" s="49"/>
      <c r="L15" s="49"/>
      <c r="M15" s="49"/>
      <c r="N15" s="59"/>
    </row>
    <row r="16" spans="1:14" x14ac:dyDescent="0.35">
      <c r="A16" s="15"/>
      <c r="B16" s="8" t="s">
        <v>24</v>
      </c>
      <c r="C16" s="306">
        <v>4813</v>
      </c>
      <c r="D16" s="306">
        <v>2425</v>
      </c>
      <c r="E16" s="306">
        <v>7274</v>
      </c>
      <c r="F16" s="432">
        <v>1.51</v>
      </c>
      <c r="G16" s="49"/>
      <c r="H16" s="105"/>
      <c r="I16" s="49"/>
      <c r="J16" s="49"/>
      <c r="K16" s="49"/>
      <c r="L16" s="49"/>
      <c r="M16" s="49"/>
      <c r="N16" s="59"/>
    </row>
    <row r="17" spans="1:14" x14ac:dyDescent="0.35">
      <c r="A17" s="15"/>
      <c r="B17" s="8" t="s">
        <v>25</v>
      </c>
      <c r="C17" s="306">
        <v>5276</v>
      </c>
      <c r="D17" s="433">
        <v>2578</v>
      </c>
      <c r="E17" s="306">
        <v>8048</v>
      </c>
      <c r="F17" s="432">
        <v>1.53</v>
      </c>
      <c r="G17" s="49"/>
      <c r="H17" s="105"/>
      <c r="I17" s="49"/>
      <c r="J17" s="49"/>
      <c r="K17" s="49"/>
      <c r="L17" s="49"/>
      <c r="M17" s="49"/>
      <c r="N17" s="59"/>
    </row>
    <row r="18" spans="1:14" x14ac:dyDescent="0.35">
      <c r="A18" s="15"/>
      <c r="B18" s="8" t="s">
        <v>60</v>
      </c>
      <c r="C18" s="306">
        <v>7513</v>
      </c>
      <c r="D18" s="306">
        <v>4803</v>
      </c>
      <c r="E18" s="306">
        <v>9790</v>
      </c>
      <c r="F18" s="432">
        <v>1.3</v>
      </c>
      <c r="G18" s="49"/>
      <c r="H18" s="105"/>
      <c r="I18" s="49"/>
      <c r="J18" s="49"/>
      <c r="K18" s="49"/>
      <c r="L18" s="49"/>
      <c r="M18" s="49"/>
    </row>
    <row r="19" spans="1:14" x14ac:dyDescent="0.35">
      <c r="A19" s="15"/>
      <c r="B19" s="8" t="s">
        <v>27</v>
      </c>
      <c r="C19" s="306">
        <v>8980</v>
      </c>
      <c r="D19" s="306">
        <v>6036</v>
      </c>
      <c r="E19" s="306">
        <v>11531</v>
      </c>
      <c r="F19" s="432">
        <v>1.28</v>
      </c>
      <c r="G19" s="49"/>
      <c r="H19" s="105"/>
      <c r="I19" s="49"/>
      <c r="J19" s="49"/>
      <c r="K19" s="49"/>
      <c r="L19" s="49"/>
      <c r="M19" s="49"/>
    </row>
    <row r="20" spans="1:14" x14ac:dyDescent="0.35">
      <c r="A20" s="15"/>
      <c r="B20" s="8" t="s">
        <v>28</v>
      </c>
      <c r="C20" s="306">
        <v>5759</v>
      </c>
      <c r="D20" s="306">
        <v>4146</v>
      </c>
      <c r="E20" s="306">
        <v>7318</v>
      </c>
      <c r="F20" s="432">
        <v>1.27</v>
      </c>
      <c r="G20" s="49"/>
      <c r="H20" s="105"/>
      <c r="I20" s="49"/>
      <c r="J20" s="49"/>
      <c r="K20" s="49"/>
      <c r="L20" s="49"/>
      <c r="M20" s="49"/>
    </row>
    <row r="21" spans="1:14" x14ac:dyDescent="0.35">
      <c r="A21" s="15"/>
      <c r="B21" s="8" t="s">
        <v>29</v>
      </c>
      <c r="C21" s="306">
        <v>6102</v>
      </c>
      <c r="D21" s="306">
        <v>4592</v>
      </c>
      <c r="E21" s="306">
        <v>7619</v>
      </c>
      <c r="F21" s="432">
        <v>1.59</v>
      </c>
      <c r="G21" s="49"/>
      <c r="H21" s="105"/>
      <c r="I21" s="49"/>
      <c r="J21" s="49"/>
      <c r="K21" s="49"/>
      <c r="L21" s="49"/>
      <c r="M21" s="49"/>
    </row>
    <row r="22" spans="1:14" ht="26.5" x14ac:dyDescent="0.35">
      <c r="A22" s="15"/>
      <c r="B22" s="8" t="s">
        <v>30</v>
      </c>
      <c r="C22" s="274">
        <v>66721</v>
      </c>
      <c r="D22" s="434">
        <v>38480</v>
      </c>
      <c r="E22" s="274">
        <v>95234</v>
      </c>
      <c r="F22" s="22" t="s">
        <v>269</v>
      </c>
      <c r="G22" s="278"/>
      <c r="H22" s="105"/>
      <c r="I22" s="50"/>
      <c r="J22" s="50"/>
      <c r="K22" s="50"/>
      <c r="L22" s="50"/>
      <c r="M22" s="50"/>
    </row>
    <row r="23" spans="1:14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4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4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4" s="226" customFormat="1" ht="26" x14ac:dyDescent="0.35">
      <c r="A26" s="106" t="s">
        <v>61</v>
      </c>
      <c r="B26" s="224" t="s">
        <v>8</v>
      </c>
      <c r="C26" s="224" t="s">
        <v>57</v>
      </c>
      <c r="D26" s="224" t="s">
        <v>56</v>
      </c>
      <c r="E26" s="224" t="s">
        <v>55</v>
      </c>
      <c r="F26" s="224" t="s">
        <v>59</v>
      </c>
      <c r="G26" s="225"/>
      <c r="H26" s="225"/>
      <c r="I26" s="225"/>
      <c r="J26" s="225"/>
      <c r="K26" s="225"/>
      <c r="L26" s="225"/>
      <c r="M26" s="225"/>
    </row>
    <row r="27" spans="1:14" x14ac:dyDescent="0.35">
      <c r="A27" s="23"/>
      <c r="B27" s="8" t="s">
        <v>18</v>
      </c>
      <c r="C27" s="306">
        <v>1062</v>
      </c>
      <c r="D27" s="432">
        <v>735</v>
      </c>
      <c r="E27" s="306">
        <v>14161</v>
      </c>
      <c r="F27" s="432">
        <v>13.33</v>
      </c>
      <c r="G27" s="272"/>
      <c r="H27" s="49"/>
      <c r="I27" s="49"/>
      <c r="J27" s="49"/>
      <c r="K27" s="49"/>
      <c r="L27" s="49"/>
      <c r="M27" s="49"/>
    </row>
    <row r="28" spans="1:14" x14ac:dyDescent="0.35">
      <c r="A28" s="23"/>
      <c r="B28" s="8" t="s">
        <v>19</v>
      </c>
      <c r="C28" s="306">
        <v>1211</v>
      </c>
      <c r="D28" s="432">
        <v>904</v>
      </c>
      <c r="E28" s="306">
        <v>12699</v>
      </c>
      <c r="F28" s="432">
        <v>10.49</v>
      </c>
      <c r="G28" s="272"/>
      <c r="H28" s="49"/>
      <c r="I28" s="49"/>
      <c r="J28" s="49"/>
      <c r="K28" s="49"/>
      <c r="L28" s="49"/>
      <c r="M28" s="49"/>
    </row>
    <row r="29" spans="1:14" x14ac:dyDescent="0.35">
      <c r="A29" s="23"/>
      <c r="B29" s="8" t="s">
        <v>20</v>
      </c>
      <c r="C29" s="306">
        <v>1317</v>
      </c>
      <c r="D29" s="432">
        <v>924</v>
      </c>
      <c r="E29" s="306">
        <v>16746</v>
      </c>
      <c r="F29" s="432">
        <v>12.72</v>
      </c>
      <c r="G29" s="272"/>
      <c r="H29" s="49"/>
      <c r="I29" s="49"/>
      <c r="J29" s="49"/>
      <c r="K29" s="49"/>
      <c r="L29" s="49"/>
      <c r="M29" s="49"/>
    </row>
    <row r="30" spans="1:14" x14ac:dyDescent="0.35">
      <c r="A30" s="23"/>
      <c r="B30" s="8" t="s">
        <v>21</v>
      </c>
      <c r="C30" s="306">
        <v>1494</v>
      </c>
      <c r="D30" s="306">
        <v>1167</v>
      </c>
      <c r="E30" s="306">
        <v>13442</v>
      </c>
      <c r="F30" s="432">
        <v>9</v>
      </c>
      <c r="G30" s="272"/>
      <c r="H30" s="49"/>
      <c r="I30" s="49"/>
      <c r="J30" s="49"/>
      <c r="K30" s="49"/>
      <c r="L30" s="49"/>
      <c r="M30" s="49"/>
    </row>
    <row r="31" spans="1:14" x14ac:dyDescent="0.35">
      <c r="A31" s="23"/>
      <c r="B31" s="8" t="s">
        <v>22</v>
      </c>
      <c r="C31" s="306">
        <v>1676</v>
      </c>
      <c r="D31" s="306">
        <v>1299</v>
      </c>
      <c r="E31" s="306">
        <v>16200</v>
      </c>
      <c r="F31" s="432">
        <v>9.67</v>
      </c>
      <c r="G31" s="272"/>
      <c r="H31" s="49"/>
      <c r="I31" s="49"/>
      <c r="J31" s="49"/>
      <c r="K31" s="49"/>
      <c r="L31" s="49"/>
      <c r="M31" s="49"/>
    </row>
    <row r="32" spans="1:14" x14ac:dyDescent="0.35">
      <c r="A32" s="23"/>
      <c r="B32" s="8" t="s">
        <v>23</v>
      </c>
      <c r="C32" s="432">
        <v>705</v>
      </c>
      <c r="D32" s="432">
        <v>529</v>
      </c>
      <c r="E32" s="306">
        <v>6774</v>
      </c>
      <c r="F32" s="432">
        <v>9.61</v>
      </c>
      <c r="G32" s="272"/>
      <c r="H32" s="49"/>
      <c r="I32" s="49"/>
      <c r="J32" s="49"/>
      <c r="K32" s="49"/>
      <c r="L32" s="49"/>
      <c r="M32" s="49"/>
    </row>
    <row r="33" spans="1:13" x14ac:dyDescent="0.35">
      <c r="A33" s="23"/>
      <c r="B33" s="8" t="s">
        <v>24</v>
      </c>
      <c r="C33" s="432">
        <v>435</v>
      </c>
      <c r="D33" s="432">
        <v>234</v>
      </c>
      <c r="E33" s="306">
        <v>8880</v>
      </c>
      <c r="F33" s="432">
        <v>20.41</v>
      </c>
      <c r="G33" s="272"/>
      <c r="H33" s="49"/>
      <c r="I33" s="49"/>
      <c r="J33" s="49"/>
      <c r="K33" s="49"/>
      <c r="L33" s="49"/>
      <c r="M33" s="49"/>
    </row>
    <row r="34" spans="1:13" x14ac:dyDescent="0.35">
      <c r="A34" s="23"/>
      <c r="B34" s="8" t="s">
        <v>25</v>
      </c>
      <c r="C34" s="432">
        <v>502</v>
      </c>
      <c r="D34" s="432">
        <v>210</v>
      </c>
      <c r="E34" s="306">
        <v>11345</v>
      </c>
      <c r="F34" s="432">
        <v>22.6</v>
      </c>
      <c r="G34" s="272"/>
      <c r="H34" s="49"/>
      <c r="I34" s="49"/>
      <c r="J34" s="49"/>
      <c r="K34" s="49"/>
      <c r="L34" s="49"/>
      <c r="M34" s="49"/>
    </row>
    <row r="35" spans="1:13" x14ac:dyDescent="0.35">
      <c r="A35" s="23"/>
      <c r="B35" s="8" t="s">
        <v>60</v>
      </c>
      <c r="C35" s="432">
        <v>466</v>
      </c>
      <c r="D35" s="432">
        <v>192</v>
      </c>
      <c r="E35" s="306">
        <v>9877</v>
      </c>
      <c r="F35" s="432">
        <v>21.2</v>
      </c>
      <c r="G35" s="272"/>
      <c r="H35" s="49"/>
      <c r="I35" s="49"/>
      <c r="J35" s="49"/>
      <c r="K35" s="49"/>
      <c r="L35" s="49"/>
      <c r="M35" s="49"/>
    </row>
    <row r="36" spans="1:13" x14ac:dyDescent="0.35">
      <c r="A36" s="23"/>
      <c r="B36" s="8" t="s">
        <v>27</v>
      </c>
      <c r="C36" s="432">
        <v>456</v>
      </c>
      <c r="D36" s="432">
        <v>248</v>
      </c>
      <c r="E36" s="306">
        <v>6464</v>
      </c>
      <c r="F36" s="432">
        <v>14.18</v>
      </c>
      <c r="G36" s="272"/>
      <c r="H36" s="49"/>
      <c r="I36" s="49"/>
      <c r="J36" s="49"/>
      <c r="K36" s="49"/>
      <c r="L36" s="49"/>
      <c r="M36" s="49"/>
    </row>
    <row r="37" spans="1:13" x14ac:dyDescent="0.35">
      <c r="A37" s="23"/>
      <c r="B37" s="8" t="s">
        <v>28</v>
      </c>
      <c r="C37" s="432">
        <v>378</v>
      </c>
      <c r="D37" s="432">
        <v>239</v>
      </c>
      <c r="E37" s="306">
        <v>6410</v>
      </c>
      <c r="F37" s="432">
        <v>16.96</v>
      </c>
      <c r="G37" s="272"/>
      <c r="H37" s="49"/>
      <c r="I37" s="49"/>
      <c r="J37" s="49"/>
      <c r="K37" s="49"/>
      <c r="L37" s="49"/>
      <c r="M37" s="49"/>
    </row>
    <row r="38" spans="1:13" x14ac:dyDescent="0.35">
      <c r="A38" s="23"/>
      <c r="B38" s="8" t="s">
        <v>29</v>
      </c>
      <c r="C38" s="432">
        <v>250</v>
      </c>
      <c r="D38" s="432">
        <v>124</v>
      </c>
      <c r="E38" s="306">
        <v>7293</v>
      </c>
      <c r="F38" s="432">
        <v>29.17</v>
      </c>
      <c r="G38" s="272"/>
      <c r="H38" s="49"/>
      <c r="I38" s="49"/>
      <c r="J38" s="49"/>
      <c r="K38" s="49"/>
      <c r="L38" s="49"/>
      <c r="M38" s="49"/>
    </row>
    <row r="39" spans="1:13" ht="26.5" x14ac:dyDescent="0.35">
      <c r="A39" s="23"/>
      <c r="B39" s="8" t="s">
        <v>30</v>
      </c>
      <c r="C39" s="274">
        <v>9952</v>
      </c>
      <c r="D39" s="274">
        <v>6805</v>
      </c>
      <c r="E39" s="274">
        <v>130291</v>
      </c>
      <c r="F39" s="22" t="s">
        <v>270</v>
      </c>
      <c r="G39" s="273"/>
      <c r="H39" s="50"/>
      <c r="I39" s="50"/>
      <c r="J39" s="50"/>
      <c r="K39" s="50"/>
      <c r="L39" s="50"/>
      <c r="M39" s="50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A28" workbookViewId="0">
      <selection activeCell="T40" sqref="T40"/>
    </sheetView>
  </sheetViews>
  <sheetFormatPr defaultRowHeight="14.5" x14ac:dyDescent="0.35"/>
  <cols>
    <col min="1" max="1" width="9.81640625" bestFit="1" customWidth="1"/>
    <col min="2" max="7" width="8" bestFit="1" customWidth="1"/>
    <col min="8" max="8" width="7.81640625" customWidth="1"/>
    <col min="9" max="9" width="8.54296875" customWidth="1"/>
    <col min="10" max="10" width="8.26953125" customWidth="1"/>
    <col min="11" max="11" width="7.90625" customWidth="1"/>
    <col min="12" max="12" width="7.36328125" customWidth="1"/>
    <col min="13" max="13" width="7.54296875" customWidth="1"/>
    <col min="14" max="14" width="7.90625" customWidth="1"/>
    <col min="15" max="15" width="7.81640625" customWidth="1"/>
    <col min="16" max="16" width="8.08984375" customWidth="1"/>
    <col min="17" max="17" width="7.54296875" customWidth="1"/>
    <col min="18" max="18" width="8.81640625" customWidth="1"/>
  </cols>
  <sheetData>
    <row r="1" spans="1:20" x14ac:dyDescent="0.35">
      <c r="A1" s="418" t="s">
        <v>239</v>
      </c>
      <c r="B1" s="418"/>
      <c r="C1" s="419"/>
      <c r="D1" s="419"/>
      <c r="E1" s="419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s="52" customFormat="1" x14ac:dyDescent="0.35">
      <c r="A3" s="222" t="s">
        <v>8</v>
      </c>
      <c r="B3" s="222" t="s">
        <v>10</v>
      </c>
      <c r="C3" s="222" t="s">
        <v>11</v>
      </c>
      <c r="D3" s="222" t="s">
        <v>12</v>
      </c>
      <c r="E3" s="222" t="s">
        <v>13</v>
      </c>
      <c r="F3" s="222" t="s">
        <v>14</v>
      </c>
      <c r="G3" s="222" t="s">
        <v>31</v>
      </c>
      <c r="H3" s="222" t="s">
        <v>160</v>
      </c>
      <c r="I3" s="222" t="s">
        <v>161</v>
      </c>
      <c r="J3" s="222" t="s">
        <v>137</v>
      </c>
      <c r="K3" s="222" t="s">
        <v>138</v>
      </c>
      <c r="L3" s="222" t="s">
        <v>146</v>
      </c>
      <c r="M3" s="222" t="s">
        <v>159</v>
      </c>
      <c r="N3" s="222" t="s">
        <v>177</v>
      </c>
      <c r="O3" s="222" t="s">
        <v>192</v>
      </c>
      <c r="P3" s="222" t="s">
        <v>209</v>
      </c>
      <c r="Q3" s="389" t="s">
        <v>236</v>
      </c>
      <c r="R3" s="222" t="s">
        <v>0</v>
      </c>
    </row>
    <row r="4" spans="1:20" x14ac:dyDescent="0.35">
      <c r="A4" s="16" t="s">
        <v>18</v>
      </c>
      <c r="B4" s="42">
        <v>2905</v>
      </c>
      <c r="C4" s="42">
        <v>2210</v>
      </c>
      <c r="D4" s="42">
        <v>2640</v>
      </c>
      <c r="E4" s="42">
        <v>2419</v>
      </c>
      <c r="F4" s="42">
        <v>1625</v>
      </c>
      <c r="G4" s="42">
        <v>1718</v>
      </c>
      <c r="H4" s="43">
        <v>2445</v>
      </c>
      <c r="I4" s="43">
        <v>2853</v>
      </c>
      <c r="J4" s="42">
        <v>3427</v>
      </c>
      <c r="K4" s="42">
        <v>3506</v>
      </c>
      <c r="L4" s="42">
        <v>3392</v>
      </c>
      <c r="M4" s="394">
        <v>3653</v>
      </c>
      <c r="N4" s="394">
        <v>2782</v>
      </c>
      <c r="O4" s="340">
        <v>3363</v>
      </c>
      <c r="P4" s="395">
        <v>0</v>
      </c>
      <c r="Q4" s="435">
        <v>1767</v>
      </c>
      <c r="R4" s="388"/>
    </row>
    <row r="5" spans="1:20" x14ac:dyDescent="0.35">
      <c r="A5" s="16" t="s">
        <v>19</v>
      </c>
      <c r="B5" s="42">
        <v>10251</v>
      </c>
      <c r="C5" s="42">
        <v>11353</v>
      </c>
      <c r="D5" s="42">
        <v>9202</v>
      </c>
      <c r="E5" s="42">
        <v>11771</v>
      </c>
      <c r="F5" s="42">
        <v>12826</v>
      </c>
      <c r="G5" s="42">
        <v>10536</v>
      </c>
      <c r="H5" s="43">
        <v>13422</v>
      </c>
      <c r="I5" s="43">
        <v>13673</v>
      </c>
      <c r="J5" s="42">
        <v>13530</v>
      </c>
      <c r="K5" s="42">
        <v>20050</v>
      </c>
      <c r="L5" s="42">
        <v>13096</v>
      </c>
      <c r="M5" s="42">
        <v>13479</v>
      </c>
      <c r="N5" s="42">
        <v>13294</v>
      </c>
      <c r="O5" s="340">
        <v>12682</v>
      </c>
      <c r="P5" s="395">
        <v>4973</v>
      </c>
      <c r="Q5" s="435">
        <v>8242</v>
      </c>
      <c r="R5" s="388">
        <f>(Q5-P5)/P5</f>
        <v>0.65734968831691132</v>
      </c>
    </row>
    <row r="6" spans="1:20" x14ac:dyDescent="0.35">
      <c r="A6" s="16" t="s">
        <v>20</v>
      </c>
      <c r="B6" s="42">
        <v>24307</v>
      </c>
      <c r="C6" s="42">
        <v>25485</v>
      </c>
      <c r="D6" s="42">
        <v>27896</v>
      </c>
      <c r="E6" s="42">
        <v>24857</v>
      </c>
      <c r="F6" s="42">
        <v>20658</v>
      </c>
      <c r="G6" s="42">
        <v>23638</v>
      </c>
      <c r="H6" s="43">
        <v>26680</v>
      </c>
      <c r="I6" s="43">
        <v>29591</v>
      </c>
      <c r="J6" s="42">
        <v>31012</v>
      </c>
      <c r="K6" s="42">
        <v>33538</v>
      </c>
      <c r="L6" s="42">
        <v>36026</v>
      </c>
      <c r="M6" s="42">
        <v>23551</v>
      </c>
      <c r="N6" s="42">
        <v>31557</v>
      </c>
      <c r="O6" s="340">
        <v>26129</v>
      </c>
      <c r="P6" s="395">
        <v>5666</v>
      </c>
      <c r="Q6" s="435">
        <v>14811</v>
      </c>
      <c r="R6" s="388">
        <f t="shared" ref="R6:R16" si="0">(Q6-P6)/P6</f>
        <v>1.6140134133427462</v>
      </c>
    </row>
    <row r="7" spans="1:20" x14ac:dyDescent="0.35">
      <c r="A7" s="16" t="s">
        <v>21</v>
      </c>
      <c r="B7" s="42">
        <v>27243</v>
      </c>
      <c r="C7" s="42">
        <v>25954</v>
      </c>
      <c r="D7" s="42">
        <v>26101</v>
      </c>
      <c r="E7" s="42">
        <v>22262</v>
      </c>
      <c r="F7" s="42">
        <v>23174</v>
      </c>
      <c r="G7" s="42">
        <v>24452</v>
      </c>
      <c r="H7" s="43">
        <v>29248</v>
      </c>
      <c r="I7" s="43">
        <v>30066</v>
      </c>
      <c r="J7" s="42">
        <v>30320</v>
      </c>
      <c r="K7" s="42">
        <v>33791</v>
      </c>
      <c r="L7" s="42">
        <v>29537</v>
      </c>
      <c r="M7" s="42">
        <v>38209</v>
      </c>
      <c r="N7" s="42">
        <v>34902</v>
      </c>
      <c r="O7" s="340">
        <v>37649</v>
      </c>
      <c r="P7" s="395">
        <v>5454</v>
      </c>
      <c r="Q7" s="435">
        <v>13359</v>
      </c>
      <c r="R7" s="388">
        <f t="shared" si="0"/>
        <v>1.4493949394939494</v>
      </c>
      <c r="S7" s="305"/>
    </row>
    <row r="8" spans="1:20" x14ac:dyDescent="0.35">
      <c r="A8" s="16" t="s">
        <v>22</v>
      </c>
      <c r="B8" s="42">
        <v>24876</v>
      </c>
      <c r="C8" s="42">
        <v>24887</v>
      </c>
      <c r="D8" s="42">
        <v>24788</v>
      </c>
      <c r="E8" s="42">
        <v>21237</v>
      </c>
      <c r="F8" s="42">
        <v>21518</v>
      </c>
      <c r="G8" s="42">
        <v>23961</v>
      </c>
      <c r="H8" s="43">
        <v>24303</v>
      </c>
      <c r="I8" s="43">
        <v>23633</v>
      </c>
      <c r="J8" s="42">
        <v>26556</v>
      </c>
      <c r="K8" s="42">
        <v>30869</v>
      </c>
      <c r="L8" s="42">
        <v>34023</v>
      </c>
      <c r="M8" s="42">
        <v>33287</v>
      </c>
      <c r="N8" s="42">
        <v>30931</v>
      </c>
      <c r="O8" s="340">
        <v>29822</v>
      </c>
      <c r="P8" s="395">
        <v>4123</v>
      </c>
      <c r="Q8" s="435">
        <v>11459</v>
      </c>
      <c r="R8" s="388">
        <f t="shared" si="0"/>
        <v>1.7792869269949065</v>
      </c>
      <c r="S8" s="305"/>
    </row>
    <row r="9" spans="1:20" x14ac:dyDescent="0.35">
      <c r="A9" s="16" t="s">
        <v>23</v>
      </c>
      <c r="B9" s="42">
        <v>15458</v>
      </c>
      <c r="C9" s="42">
        <v>16128</v>
      </c>
      <c r="D9" s="42">
        <v>13929</v>
      </c>
      <c r="E9" s="42">
        <v>12168</v>
      </c>
      <c r="F9" s="42">
        <v>11684</v>
      </c>
      <c r="G9" s="42">
        <v>16752</v>
      </c>
      <c r="H9" s="43">
        <v>17415</v>
      </c>
      <c r="I9" s="43">
        <v>16531</v>
      </c>
      <c r="J9" s="42">
        <v>15551</v>
      </c>
      <c r="K9" s="42">
        <v>16096</v>
      </c>
      <c r="L9" s="42">
        <v>21512</v>
      </c>
      <c r="M9" s="42">
        <v>25951</v>
      </c>
      <c r="N9" s="42">
        <v>19747</v>
      </c>
      <c r="O9" s="360">
        <v>17581</v>
      </c>
      <c r="P9" s="360">
        <v>424</v>
      </c>
      <c r="Q9" s="435">
        <v>5626</v>
      </c>
      <c r="R9" s="388">
        <f t="shared" si="0"/>
        <v>12.268867924528301</v>
      </c>
      <c r="S9" s="305"/>
    </row>
    <row r="10" spans="1:20" x14ac:dyDescent="0.35">
      <c r="A10" s="16" t="s">
        <v>24</v>
      </c>
      <c r="B10" s="42">
        <v>17183</v>
      </c>
      <c r="C10" s="42">
        <v>13809</v>
      </c>
      <c r="D10" s="42">
        <v>13964</v>
      </c>
      <c r="E10" s="42">
        <v>11816</v>
      </c>
      <c r="F10" s="42">
        <v>12408</v>
      </c>
      <c r="G10" s="42">
        <v>13299</v>
      </c>
      <c r="H10" s="43">
        <v>16129</v>
      </c>
      <c r="I10" s="43">
        <v>16495</v>
      </c>
      <c r="J10" s="42">
        <v>16941</v>
      </c>
      <c r="K10" s="42">
        <v>19271</v>
      </c>
      <c r="L10" s="42">
        <v>16654</v>
      </c>
      <c r="M10" s="42">
        <v>16743</v>
      </c>
      <c r="N10" s="42">
        <v>10612</v>
      </c>
      <c r="O10" s="42">
        <v>17872</v>
      </c>
      <c r="P10" s="396">
        <v>3091</v>
      </c>
      <c r="Q10" s="435">
        <v>8621</v>
      </c>
      <c r="R10" s="388">
        <f t="shared" si="0"/>
        <v>1.7890650274991913</v>
      </c>
    </row>
    <row r="11" spans="1:20" x14ac:dyDescent="0.35">
      <c r="A11" s="16" t="s">
        <v>25</v>
      </c>
      <c r="B11" s="42">
        <v>21515</v>
      </c>
      <c r="C11" s="42">
        <v>25725</v>
      </c>
      <c r="D11" s="42">
        <v>22738</v>
      </c>
      <c r="E11" s="42">
        <v>18616</v>
      </c>
      <c r="F11" s="42">
        <v>20442</v>
      </c>
      <c r="G11" s="42">
        <v>25939</v>
      </c>
      <c r="H11" s="43">
        <v>25554</v>
      </c>
      <c r="I11" s="43">
        <v>26660</v>
      </c>
      <c r="J11" s="42">
        <v>25731</v>
      </c>
      <c r="K11" s="42">
        <v>29730</v>
      </c>
      <c r="L11" s="42">
        <v>31949</v>
      </c>
      <c r="M11" s="42">
        <v>28193</v>
      </c>
      <c r="N11" s="42">
        <v>25793</v>
      </c>
      <c r="O11" s="42">
        <v>29043</v>
      </c>
      <c r="P11" s="396">
        <v>4692</v>
      </c>
      <c r="Q11" s="435">
        <v>11403</v>
      </c>
      <c r="R11" s="388">
        <f t="shared" si="0"/>
        <v>1.4303069053708439</v>
      </c>
      <c r="S11" s="305"/>
      <c r="T11" s="67"/>
    </row>
    <row r="12" spans="1:20" x14ac:dyDescent="0.35">
      <c r="A12" s="16" t="s">
        <v>26</v>
      </c>
      <c r="B12" s="42">
        <v>20035</v>
      </c>
      <c r="C12" s="42">
        <v>21876</v>
      </c>
      <c r="D12" s="42">
        <v>22547</v>
      </c>
      <c r="E12" s="42">
        <v>20869</v>
      </c>
      <c r="F12" s="42">
        <v>20179</v>
      </c>
      <c r="G12" s="42">
        <v>19954</v>
      </c>
      <c r="H12" s="43">
        <v>18638</v>
      </c>
      <c r="I12" s="43">
        <v>21683</v>
      </c>
      <c r="J12" s="42">
        <v>23376</v>
      </c>
      <c r="K12" s="42">
        <v>29158</v>
      </c>
      <c r="L12" s="42">
        <v>27959</v>
      </c>
      <c r="M12" s="42">
        <v>21661</v>
      </c>
      <c r="N12" s="42">
        <v>22209</v>
      </c>
      <c r="O12" s="42">
        <v>9611</v>
      </c>
      <c r="P12" s="396">
        <v>4801</v>
      </c>
      <c r="Q12" s="435">
        <v>12332</v>
      </c>
      <c r="R12" s="388">
        <f t="shared" si="0"/>
        <v>1.5686315350968547</v>
      </c>
      <c r="S12" s="305"/>
    </row>
    <row r="13" spans="1:20" x14ac:dyDescent="0.35">
      <c r="A13" s="16" t="s">
        <v>27</v>
      </c>
      <c r="B13" s="42">
        <v>32020</v>
      </c>
      <c r="C13" s="42">
        <v>34414</v>
      </c>
      <c r="D13" s="42">
        <v>24887</v>
      </c>
      <c r="E13" s="42">
        <v>26264</v>
      </c>
      <c r="F13" s="42">
        <v>25292</v>
      </c>
      <c r="G13" s="42">
        <v>26737</v>
      </c>
      <c r="H13" s="43">
        <v>29919</v>
      </c>
      <c r="I13" s="43">
        <v>32147</v>
      </c>
      <c r="J13" s="42">
        <v>30320</v>
      </c>
      <c r="K13" s="42">
        <v>37159</v>
      </c>
      <c r="L13" s="42">
        <v>32727</v>
      </c>
      <c r="M13" s="42">
        <v>29310</v>
      </c>
      <c r="N13" s="42">
        <v>35279</v>
      </c>
      <c r="O13" s="42">
        <v>0</v>
      </c>
      <c r="P13" s="396">
        <v>4952</v>
      </c>
      <c r="Q13" s="435">
        <v>14393</v>
      </c>
      <c r="R13" s="388">
        <f t="shared" si="0"/>
        <v>1.9065024232633279</v>
      </c>
    </row>
    <row r="14" spans="1:20" x14ac:dyDescent="0.35">
      <c r="A14" s="16" t="s">
        <v>28</v>
      </c>
      <c r="B14" s="42">
        <v>7094</v>
      </c>
      <c r="C14" s="42">
        <v>12425</v>
      </c>
      <c r="D14" s="43">
        <v>9081</v>
      </c>
      <c r="E14" s="42">
        <v>6706</v>
      </c>
      <c r="F14" s="42">
        <v>10211</v>
      </c>
      <c r="G14" s="42">
        <v>12033</v>
      </c>
      <c r="H14" s="43">
        <v>10547</v>
      </c>
      <c r="I14" s="43">
        <v>8219</v>
      </c>
      <c r="J14" s="42">
        <v>7321</v>
      </c>
      <c r="K14" s="42">
        <v>6424</v>
      </c>
      <c r="L14" s="42">
        <v>17041</v>
      </c>
      <c r="M14" s="42">
        <v>16462</v>
      </c>
      <c r="N14" s="42">
        <v>11203</v>
      </c>
      <c r="O14" s="42">
        <v>0</v>
      </c>
      <c r="P14" s="396">
        <v>1964</v>
      </c>
      <c r="Q14" s="435">
        <v>3761</v>
      </c>
      <c r="R14" s="388">
        <f t="shared" si="0"/>
        <v>0.91496945010183295</v>
      </c>
    </row>
    <row r="15" spans="1:20" x14ac:dyDescent="0.35">
      <c r="A15" s="16" t="s">
        <v>29</v>
      </c>
      <c r="B15" s="42">
        <v>6838</v>
      </c>
      <c r="C15" s="42">
        <v>5484</v>
      </c>
      <c r="D15" s="43">
        <v>5816</v>
      </c>
      <c r="E15" s="42">
        <v>4141</v>
      </c>
      <c r="F15" s="42">
        <v>4795</v>
      </c>
      <c r="G15" s="42">
        <v>4055</v>
      </c>
      <c r="H15" s="43">
        <v>4445</v>
      </c>
      <c r="I15" s="43">
        <v>4361</v>
      </c>
      <c r="J15" s="42">
        <v>4453</v>
      </c>
      <c r="K15" s="42">
        <v>3273</v>
      </c>
      <c r="L15" s="42">
        <v>4431</v>
      </c>
      <c r="M15" s="42">
        <v>4374</v>
      </c>
      <c r="N15" s="42">
        <v>3544</v>
      </c>
      <c r="O15" s="42">
        <v>0</v>
      </c>
      <c r="P15" s="396">
        <v>1676</v>
      </c>
      <c r="Q15" s="435">
        <v>3504</v>
      </c>
      <c r="R15" s="388">
        <f t="shared" si="0"/>
        <v>1.090692124105012</v>
      </c>
    </row>
    <row r="16" spans="1:20" x14ac:dyDescent="0.35">
      <c r="A16" s="10" t="s">
        <v>30</v>
      </c>
      <c r="B16" s="294">
        <f t="shared" ref="B16:G16" si="1">SUM(B4:B15)</f>
        <v>209725</v>
      </c>
      <c r="C16" s="294">
        <f t="shared" si="1"/>
        <v>219750</v>
      </c>
      <c r="D16" s="294">
        <f t="shared" si="1"/>
        <v>203589</v>
      </c>
      <c r="E16" s="294">
        <f t="shared" si="1"/>
        <v>183126</v>
      </c>
      <c r="F16" s="294">
        <f t="shared" si="1"/>
        <v>184812</v>
      </c>
      <c r="G16" s="294">
        <f t="shared" si="1"/>
        <v>203074</v>
      </c>
      <c r="H16" s="265">
        <f>SUM(H4:H15)</f>
        <v>218745</v>
      </c>
      <c r="I16" s="265">
        <v>225912</v>
      </c>
      <c r="J16" s="275">
        <f t="shared" ref="J16:O16" si="2">SUM(J4:J15)</f>
        <v>228538</v>
      </c>
      <c r="K16" s="275">
        <f t="shared" si="2"/>
        <v>262865</v>
      </c>
      <c r="L16" s="275">
        <f t="shared" si="2"/>
        <v>268347</v>
      </c>
      <c r="M16" s="275">
        <f t="shared" si="2"/>
        <v>254873</v>
      </c>
      <c r="N16" s="275">
        <f t="shared" si="2"/>
        <v>241853</v>
      </c>
      <c r="O16" s="275">
        <f t="shared" si="2"/>
        <v>183752</v>
      </c>
      <c r="P16" s="397">
        <f>SUM(P4:P15)</f>
        <v>41816</v>
      </c>
      <c r="Q16" s="398">
        <f>SUM(Q4:Q15)</f>
        <v>109278</v>
      </c>
      <c r="R16" s="388">
        <f t="shared" si="0"/>
        <v>1.6133059116127797</v>
      </c>
    </row>
    <row r="17" spans="8:18" x14ac:dyDescent="0.35">
      <c r="H17" s="65"/>
      <c r="I17" s="65"/>
      <c r="J17" s="65"/>
      <c r="K17" s="65"/>
      <c r="L17" s="65"/>
      <c r="M17" s="65"/>
      <c r="N17" s="65"/>
      <c r="O17" s="65"/>
      <c r="P17" s="65"/>
      <c r="Q17" s="390"/>
      <c r="R17" s="67"/>
    </row>
    <row r="18" spans="8:18" x14ac:dyDescent="0.35">
      <c r="Q18" s="67"/>
      <c r="R18" s="67"/>
    </row>
    <row r="40" spans="2:18" s="52" customFormat="1" x14ac:dyDescent="0.35">
      <c r="B40" s="222" t="s">
        <v>9</v>
      </c>
      <c r="C40" s="222" t="s">
        <v>10</v>
      </c>
      <c r="D40" s="222" t="s">
        <v>11</v>
      </c>
      <c r="E40" s="222" t="s">
        <v>12</v>
      </c>
      <c r="F40" s="222" t="s">
        <v>13</v>
      </c>
      <c r="G40" s="222" t="s">
        <v>14</v>
      </c>
      <c r="H40" s="222" t="s">
        <v>31</v>
      </c>
      <c r="I40" s="222" t="s">
        <v>160</v>
      </c>
      <c r="J40" s="222" t="s">
        <v>161</v>
      </c>
      <c r="K40" s="222" t="s">
        <v>137</v>
      </c>
      <c r="L40" s="222" t="s">
        <v>138</v>
      </c>
      <c r="M40" s="222" t="s">
        <v>146</v>
      </c>
      <c r="N40" s="222" t="s">
        <v>159</v>
      </c>
      <c r="O40" s="222" t="s">
        <v>177</v>
      </c>
      <c r="P40" s="222" t="s">
        <v>192</v>
      </c>
      <c r="Q40" s="222" t="s">
        <v>209</v>
      </c>
      <c r="R40" s="391" t="s">
        <v>236</v>
      </c>
    </row>
    <row r="41" spans="2:18" x14ac:dyDescent="0.35">
      <c r="B41" s="294">
        <v>212770</v>
      </c>
      <c r="C41" s="294">
        <v>209725</v>
      </c>
      <c r="D41" s="294">
        <v>219750</v>
      </c>
      <c r="E41" s="294">
        <v>203589</v>
      </c>
      <c r="F41" s="294">
        <v>183186</v>
      </c>
      <c r="G41" s="294">
        <v>184812</v>
      </c>
      <c r="H41" s="294">
        <v>203074</v>
      </c>
      <c r="I41" s="265">
        <v>218745</v>
      </c>
      <c r="J41" s="265">
        <v>225912</v>
      </c>
      <c r="K41" s="275">
        <v>228538</v>
      </c>
      <c r="L41" s="275">
        <v>262865</v>
      </c>
      <c r="M41" s="275">
        <v>268347</v>
      </c>
      <c r="N41" s="275">
        <v>254873</v>
      </c>
      <c r="O41" s="275">
        <v>241853</v>
      </c>
      <c r="P41" s="275">
        <v>183752</v>
      </c>
      <c r="Q41" s="275">
        <v>41816</v>
      </c>
      <c r="R41" s="392">
        <v>109287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79"/>
  <sheetViews>
    <sheetView zoomScale="90" zoomScaleNormal="90" workbookViewId="0">
      <selection activeCell="M96" sqref="M96"/>
    </sheetView>
  </sheetViews>
  <sheetFormatPr defaultRowHeight="14" x14ac:dyDescent="0.3"/>
  <cols>
    <col min="1" max="1" width="13.54296875" style="74" customWidth="1"/>
    <col min="2" max="2" width="9.36328125" style="74" customWidth="1"/>
    <col min="3" max="3" width="12.08984375" style="74" customWidth="1"/>
    <col min="4" max="5" width="8.81640625" style="74" bestFit="1" customWidth="1"/>
    <col min="6" max="6" width="9.08984375" style="74" customWidth="1"/>
    <col min="7" max="7" width="10.36328125" style="74" customWidth="1"/>
    <col min="8" max="9" width="8.81640625" style="74" bestFit="1" customWidth="1"/>
    <col min="10" max="10" width="9" style="74" bestFit="1" customWidth="1"/>
    <col min="11" max="11" width="8.81640625" style="74" bestFit="1" customWidth="1"/>
    <col min="12" max="12" width="10.453125" style="76" bestFit="1" customWidth="1"/>
    <col min="13" max="13" width="8.7265625" style="74"/>
    <col min="14" max="14" width="8.7265625" style="76"/>
    <col min="15" max="15" width="9.81640625" style="74" customWidth="1"/>
    <col min="16" max="16384" width="8.7265625" style="74"/>
  </cols>
  <sheetData>
    <row r="1" spans="1:33" x14ac:dyDescent="0.3">
      <c r="A1" s="115" t="s">
        <v>240</v>
      </c>
    </row>
    <row r="2" spans="1:33" s="169" customFormat="1" x14ac:dyDescent="0.3">
      <c r="A2" s="167"/>
      <c r="B2" s="167" t="s">
        <v>183</v>
      </c>
      <c r="C2" s="167" t="s">
        <v>33</v>
      </c>
      <c r="D2" s="167" t="s">
        <v>34</v>
      </c>
      <c r="E2" s="167" t="s">
        <v>35</v>
      </c>
      <c r="F2" s="167" t="s">
        <v>36</v>
      </c>
      <c r="G2" s="167" t="s">
        <v>37</v>
      </c>
      <c r="H2" s="167" t="s">
        <v>38</v>
      </c>
      <c r="I2" s="167" t="s">
        <v>136</v>
      </c>
      <c r="J2" s="167" t="s">
        <v>39</v>
      </c>
      <c r="K2" s="167" t="s">
        <v>40</v>
      </c>
      <c r="L2" s="203" t="s">
        <v>41</v>
      </c>
      <c r="M2" s="204" t="s">
        <v>42</v>
      </c>
      <c r="N2" s="205" t="s">
        <v>41</v>
      </c>
      <c r="O2" s="204" t="s">
        <v>0</v>
      </c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7"/>
      <c r="AD2" s="208"/>
      <c r="AE2" s="209"/>
      <c r="AF2" s="208"/>
      <c r="AG2" s="206"/>
    </row>
    <row r="3" spans="1:33" x14ac:dyDescent="0.3">
      <c r="A3" s="75" t="s">
        <v>158</v>
      </c>
      <c r="B3" s="279">
        <v>3</v>
      </c>
      <c r="C3" s="279">
        <v>176</v>
      </c>
      <c r="D3" s="279">
        <v>1</v>
      </c>
      <c r="E3" s="280">
        <v>0</v>
      </c>
      <c r="F3" s="280">
        <v>1</v>
      </c>
      <c r="G3" s="279">
        <v>6</v>
      </c>
      <c r="H3" s="280">
        <v>0</v>
      </c>
      <c r="I3" s="279">
        <v>0</v>
      </c>
      <c r="J3" s="279">
        <v>10</v>
      </c>
      <c r="K3" s="280">
        <v>4</v>
      </c>
      <c r="L3" s="314">
        <f>SUM(B3:K3)</f>
        <v>201</v>
      </c>
      <c r="M3" s="280">
        <v>28</v>
      </c>
      <c r="N3" s="282">
        <f>SUM(L3:M3)</f>
        <v>229</v>
      </c>
      <c r="O3" s="121">
        <f>SUM(N3-N19)/N19</f>
        <v>-0.3224852071005917</v>
      </c>
      <c r="Q3" s="84"/>
      <c r="R3" s="84"/>
      <c r="S3" s="122"/>
      <c r="T3" s="122"/>
      <c r="U3" s="122"/>
      <c r="V3" s="84"/>
      <c r="W3" s="84"/>
      <c r="X3" s="122"/>
      <c r="Y3" s="84"/>
      <c r="Z3" s="122"/>
      <c r="AA3" s="122"/>
      <c r="AB3" s="84"/>
      <c r="AC3" s="86"/>
      <c r="AD3" s="84"/>
      <c r="AE3" s="117"/>
      <c r="AF3" s="123"/>
      <c r="AG3" s="84"/>
    </row>
    <row r="4" spans="1:33" x14ac:dyDescent="0.3">
      <c r="A4" s="124" t="s">
        <v>157</v>
      </c>
      <c r="B4" s="279">
        <v>0</v>
      </c>
      <c r="C4" s="279">
        <v>6</v>
      </c>
      <c r="D4" s="279">
        <v>0</v>
      </c>
      <c r="E4" s="280">
        <v>0</v>
      </c>
      <c r="F4" s="280">
        <v>0</v>
      </c>
      <c r="G4" s="279">
        <v>21</v>
      </c>
      <c r="H4" s="280">
        <v>0</v>
      </c>
      <c r="I4" s="279">
        <v>0</v>
      </c>
      <c r="J4" s="279">
        <v>0</v>
      </c>
      <c r="K4" s="280">
        <v>0</v>
      </c>
      <c r="L4" s="314">
        <f>SUM(B4:K4)</f>
        <v>27</v>
      </c>
      <c r="M4" s="280">
        <v>148</v>
      </c>
      <c r="N4" s="282">
        <f t="shared" ref="N4:N7" si="0">SUM(L4:M4)</f>
        <v>175</v>
      </c>
      <c r="O4" s="121">
        <f t="shared" ref="O4:O12" si="1">SUM(N4-N20)/N20</f>
        <v>3.6052631578947367</v>
      </c>
      <c r="Q4" s="84"/>
      <c r="R4" s="118"/>
      <c r="S4" s="122"/>
      <c r="T4" s="122"/>
      <c r="U4" s="122"/>
      <c r="V4" s="84"/>
      <c r="W4" s="84"/>
      <c r="X4" s="122"/>
      <c r="Y4" s="84"/>
      <c r="Z4" s="122"/>
      <c r="AA4" s="122"/>
      <c r="AB4" s="84"/>
      <c r="AC4" s="86"/>
      <c r="AD4" s="84"/>
      <c r="AE4" s="117"/>
      <c r="AF4" s="123"/>
      <c r="AG4" s="84"/>
    </row>
    <row r="5" spans="1:33" x14ac:dyDescent="0.3">
      <c r="A5" s="124" t="s">
        <v>45</v>
      </c>
      <c r="B5" s="279">
        <v>0</v>
      </c>
      <c r="C5" s="279">
        <v>27</v>
      </c>
      <c r="D5" s="279">
        <v>0</v>
      </c>
      <c r="E5" s="280">
        <v>0</v>
      </c>
      <c r="F5" s="280">
        <v>0</v>
      </c>
      <c r="G5" s="279">
        <v>0</v>
      </c>
      <c r="H5" s="280">
        <v>0</v>
      </c>
      <c r="I5" s="279">
        <v>0</v>
      </c>
      <c r="J5" s="279">
        <v>0</v>
      </c>
      <c r="K5" s="280">
        <v>0</v>
      </c>
      <c r="L5" s="314">
        <f>SUM(B5:K5)</f>
        <v>27</v>
      </c>
      <c r="M5" s="280">
        <v>0</v>
      </c>
      <c r="N5" s="282">
        <f t="shared" si="0"/>
        <v>27</v>
      </c>
      <c r="O5" s="121"/>
      <c r="Q5" s="84"/>
      <c r="R5" s="118"/>
      <c r="S5" s="122"/>
      <c r="T5" s="122"/>
      <c r="U5" s="122"/>
      <c r="V5" s="84"/>
      <c r="W5" s="84"/>
      <c r="X5" s="122"/>
      <c r="Y5" s="84"/>
      <c r="Z5" s="122"/>
      <c r="AA5" s="122"/>
      <c r="AB5" s="84"/>
      <c r="AC5" s="86"/>
      <c r="AD5" s="84"/>
      <c r="AE5" s="117"/>
      <c r="AF5" s="123"/>
      <c r="AG5" s="84"/>
    </row>
    <row r="6" spans="1:33" x14ac:dyDescent="0.3">
      <c r="A6" s="124" t="s">
        <v>47</v>
      </c>
      <c r="B6" s="279">
        <v>125</v>
      </c>
      <c r="C6" s="279">
        <v>872</v>
      </c>
      <c r="D6" s="279">
        <v>0</v>
      </c>
      <c r="E6" s="280">
        <v>0</v>
      </c>
      <c r="F6" s="280">
        <v>0</v>
      </c>
      <c r="G6" s="279">
        <v>62</v>
      </c>
      <c r="H6" s="280">
        <v>0</v>
      </c>
      <c r="I6" s="279">
        <v>3</v>
      </c>
      <c r="J6" s="279">
        <v>68</v>
      </c>
      <c r="K6" s="280">
        <v>1</v>
      </c>
      <c r="L6" s="314">
        <f t="shared" ref="L6:L10" si="2">SUM(B6:K6)</f>
        <v>1131</v>
      </c>
      <c r="M6" s="280">
        <v>796</v>
      </c>
      <c r="N6" s="282">
        <f t="shared" si="0"/>
        <v>1927</v>
      </c>
      <c r="O6" s="121">
        <f t="shared" si="1"/>
        <v>9.9885844748858449E-2</v>
      </c>
      <c r="Q6" s="84"/>
      <c r="R6" s="118"/>
      <c r="S6" s="122"/>
      <c r="T6" s="122"/>
      <c r="U6" s="122"/>
      <c r="V6" s="84"/>
      <c r="W6" s="84"/>
      <c r="X6" s="122"/>
      <c r="Y6" s="84"/>
      <c r="Z6" s="122"/>
      <c r="AA6" s="122"/>
      <c r="AB6" s="84"/>
      <c r="AC6" s="86"/>
      <c r="AD6" s="84"/>
      <c r="AE6" s="117"/>
      <c r="AF6" s="123"/>
      <c r="AG6" s="84"/>
    </row>
    <row r="7" spans="1:33" x14ac:dyDescent="0.3">
      <c r="A7" s="124" t="s">
        <v>156</v>
      </c>
      <c r="B7" s="279">
        <v>0</v>
      </c>
      <c r="C7" s="279">
        <v>16</v>
      </c>
      <c r="D7" s="279">
        <v>0</v>
      </c>
      <c r="E7" s="280">
        <v>0</v>
      </c>
      <c r="F7" s="280">
        <v>0</v>
      </c>
      <c r="G7" s="279">
        <v>4</v>
      </c>
      <c r="H7" s="280">
        <v>0</v>
      </c>
      <c r="I7" s="279">
        <v>0</v>
      </c>
      <c r="J7" s="279">
        <v>0</v>
      </c>
      <c r="K7" s="280">
        <v>0</v>
      </c>
      <c r="L7" s="314">
        <f t="shared" si="2"/>
        <v>20</v>
      </c>
      <c r="M7" s="280">
        <v>1</v>
      </c>
      <c r="N7" s="282">
        <f t="shared" si="0"/>
        <v>21</v>
      </c>
      <c r="O7" s="121">
        <f t="shared" si="1"/>
        <v>4.25</v>
      </c>
      <c r="Q7" s="84"/>
      <c r="R7" s="118"/>
      <c r="S7" s="122"/>
      <c r="T7" s="122"/>
      <c r="U7" s="122"/>
      <c r="V7" s="84"/>
      <c r="W7" s="84"/>
      <c r="X7" s="122"/>
      <c r="Y7" s="84"/>
      <c r="Z7" s="122"/>
      <c r="AA7" s="122"/>
      <c r="AB7" s="84"/>
      <c r="AC7" s="86"/>
      <c r="AD7" s="84"/>
      <c r="AE7" s="117"/>
      <c r="AF7" s="123"/>
      <c r="AG7" s="84"/>
    </row>
    <row r="8" spans="1:33" x14ac:dyDescent="0.3">
      <c r="A8" s="124" t="s">
        <v>49</v>
      </c>
      <c r="B8" s="279">
        <v>0</v>
      </c>
      <c r="C8" s="279">
        <v>634</v>
      </c>
      <c r="D8" s="279">
        <v>1</v>
      </c>
      <c r="E8" s="280">
        <v>0</v>
      </c>
      <c r="F8" s="280">
        <v>2</v>
      </c>
      <c r="G8" s="279">
        <v>0</v>
      </c>
      <c r="H8" s="280">
        <v>0</v>
      </c>
      <c r="I8" s="279">
        <v>0</v>
      </c>
      <c r="J8" s="279">
        <v>50</v>
      </c>
      <c r="K8" s="280">
        <v>0</v>
      </c>
      <c r="L8" s="314">
        <f t="shared" si="2"/>
        <v>687</v>
      </c>
      <c r="M8" s="280">
        <v>125</v>
      </c>
      <c r="N8" s="282">
        <f>SUM(L8:M8)</f>
        <v>812</v>
      </c>
      <c r="O8" s="121">
        <f t="shared" si="1"/>
        <v>8.9932885906040275E-2</v>
      </c>
      <c r="Q8" s="84"/>
      <c r="R8" s="118"/>
      <c r="S8" s="122"/>
      <c r="T8" s="122"/>
      <c r="U8" s="122"/>
      <c r="V8" s="84"/>
      <c r="W8" s="84"/>
      <c r="X8" s="122"/>
      <c r="Y8" s="84"/>
      <c r="Z8" s="122"/>
      <c r="AA8" s="122"/>
      <c r="AB8" s="84"/>
      <c r="AC8" s="86"/>
      <c r="AD8" s="84"/>
      <c r="AE8" s="117"/>
      <c r="AF8" s="123"/>
      <c r="AG8" s="84"/>
    </row>
    <row r="9" spans="1:33" x14ac:dyDescent="0.3">
      <c r="A9" s="124" t="s">
        <v>182</v>
      </c>
      <c r="B9" s="279">
        <v>2</v>
      </c>
      <c r="C9" s="279">
        <v>127</v>
      </c>
      <c r="D9" s="279">
        <v>0</v>
      </c>
      <c r="E9" s="280">
        <v>0</v>
      </c>
      <c r="F9" s="280">
        <v>0</v>
      </c>
      <c r="G9" s="279">
        <v>18</v>
      </c>
      <c r="H9" s="280">
        <v>0</v>
      </c>
      <c r="I9" s="279">
        <v>1</v>
      </c>
      <c r="J9" s="279">
        <v>0</v>
      </c>
      <c r="K9" s="280">
        <v>0</v>
      </c>
      <c r="L9" s="314">
        <f t="shared" si="2"/>
        <v>148</v>
      </c>
      <c r="M9" s="280">
        <v>5</v>
      </c>
      <c r="N9" s="282">
        <f t="shared" ref="N9:N12" si="3">SUM(L9:M9)</f>
        <v>153</v>
      </c>
      <c r="O9" s="121">
        <f t="shared" si="1"/>
        <v>10.76923076923077</v>
      </c>
      <c r="Q9" s="84"/>
      <c r="R9" s="118"/>
      <c r="S9" s="122"/>
      <c r="T9" s="122"/>
      <c r="U9" s="122"/>
      <c r="V9" s="84"/>
      <c r="W9" s="84"/>
      <c r="X9" s="122"/>
      <c r="Y9" s="84"/>
      <c r="Z9" s="122"/>
      <c r="AA9" s="122"/>
      <c r="AB9" s="84"/>
      <c r="AC9" s="86"/>
      <c r="AD9" s="84"/>
      <c r="AE9" s="117"/>
      <c r="AF9" s="123"/>
      <c r="AG9" s="84"/>
    </row>
    <row r="10" spans="1:33" x14ac:dyDescent="0.3">
      <c r="A10" s="124" t="s">
        <v>51</v>
      </c>
      <c r="B10" s="279">
        <v>75</v>
      </c>
      <c r="C10" s="279">
        <v>293</v>
      </c>
      <c r="D10" s="279">
        <v>0</v>
      </c>
      <c r="E10" s="280">
        <v>0</v>
      </c>
      <c r="F10" s="280">
        <v>0</v>
      </c>
      <c r="G10" s="279">
        <v>101</v>
      </c>
      <c r="H10" s="280">
        <v>0</v>
      </c>
      <c r="I10" s="279">
        <v>26</v>
      </c>
      <c r="J10" s="279">
        <v>1</v>
      </c>
      <c r="K10" s="280">
        <v>0</v>
      </c>
      <c r="L10" s="314">
        <f t="shared" si="2"/>
        <v>496</v>
      </c>
      <c r="M10" s="280">
        <v>392</v>
      </c>
      <c r="N10" s="282">
        <f t="shared" si="3"/>
        <v>888</v>
      </c>
      <c r="O10" s="121">
        <f t="shared" si="1"/>
        <v>0.11278195488721804</v>
      </c>
      <c r="Q10" s="84"/>
      <c r="R10" s="118"/>
      <c r="S10" s="122"/>
      <c r="T10" s="122"/>
      <c r="U10" s="122"/>
      <c r="V10" s="84"/>
      <c r="W10" s="84"/>
      <c r="X10" s="122"/>
      <c r="Y10" s="84"/>
      <c r="Z10" s="122"/>
      <c r="AA10" s="122"/>
      <c r="AB10" s="84"/>
      <c r="AC10" s="86"/>
      <c r="AD10" s="84"/>
      <c r="AE10" s="117"/>
      <c r="AF10" s="123"/>
      <c r="AG10" s="84"/>
    </row>
    <row r="11" spans="1:33" x14ac:dyDescent="0.3">
      <c r="A11" s="124" t="s">
        <v>52</v>
      </c>
      <c r="B11" s="279">
        <v>2351</v>
      </c>
      <c r="C11" s="279">
        <v>2395</v>
      </c>
      <c r="D11" s="279">
        <v>10</v>
      </c>
      <c r="E11" s="280">
        <v>0</v>
      </c>
      <c r="F11" s="280">
        <v>8</v>
      </c>
      <c r="G11" s="279">
        <v>337</v>
      </c>
      <c r="H11" s="280">
        <v>8</v>
      </c>
      <c r="I11" s="279">
        <v>169</v>
      </c>
      <c r="J11" s="279">
        <v>192</v>
      </c>
      <c r="K11" s="280">
        <v>1</v>
      </c>
      <c r="L11" s="314">
        <f>SUM(B11:K11)</f>
        <v>5471</v>
      </c>
      <c r="M11" s="280">
        <v>1790</v>
      </c>
      <c r="N11" s="282">
        <f t="shared" si="3"/>
        <v>7261</v>
      </c>
      <c r="O11" s="121">
        <f t="shared" si="1"/>
        <v>0.3628003003003003</v>
      </c>
      <c r="Q11" s="84"/>
      <c r="R11" s="118"/>
      <c r="S11" s="122"/>
      <c r="T11" s="122"/>
      <c r="U11" s="122"/>
      <c r="V11" s="84"/>
      <c r="W11" s="84"/>
      <c r="X11" s="122"/>
      <c r="Y11" s="84"/>
      <c r="Z11" s="122"/>
      <c r="AA11" s="122"/>
      <c r="AB11" s="84"/>
      <c r="AC11" s="86"/>
      <c r="AD11" s="84"/>
      <c r="AE11" s="117"/>
      <c r="AF11" s="123"/>
      <c r="AG11" s="84"/>
    </row>
    <row r="12" spans="1:33" s="76" customFormat="1" x14ac:dyDescent="0.3">
      <c r="A12" s="125" t="s">
        <v>30</v>
      </c>
      <c r="B12" s="290">
        <f t="shared" ref="B12:M12" si="4">SUM(B3:B11)</f>
        <v>2556</v>
      </c>
      <c r="C12" s="290">
        <f t="shared" si="4"/>
        <v>4546</v>
      </c>
      <c r="D12" s="290">
        <f t="shared" si="4"/>
        <v>12</v>
      </c>
      <c r="E12" s="290">
        <f t="shared" si="4"/>
        <v>0</v>
      </c>
      <c r="F12" s="290">
        <f t="shared" si="4"/>
        <v>11</v>
      </c>
      <c r="G12" s="290">
        <f t="shared" si="4"/>
        <v>549</v>
      </c>
      <c r="H12" s="290">
        <f t="shared" si="4"/>
        <v>8</v>
      </c>
      <c r="I12" s="290">
        <f t="shared" si="4"/>
        <v>199</v>
      </c>
      <c r="J12" s="290">
        <f t="shared" si="4"/>
        <v>321</v>
      </c>
      <c r="K12" s="290">
        <f t="shared" si="4"/>
        <v>6</v>
      </c>
      <c r="L12" s="290">
        <f t="shared" si="4"/>
        <v>8208</v>
      </c>
      <c r="M12" s="282">
        <f t="shared" si="4"/>
        <v>3285</v>
      </c>
      <c r="N12" s="282">
        <f t="shared" si="3"/>
        <v>11493</v>
      </c>
      <c r="O12" s="121">
        <f t="shared" si="1"/>
        <v>0.27473380656610469</v>
      </c>
      <c r="Q12" s="86"/>
      <c r="R12" s="117"/>
      <c r="S12" s="126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7"/>
      <c r="AE12" s="117"/>
      <c r="AF12" s="127"/>
      <c r="AG12" s="86"/>
    </row>
    <row r="13" spans="1:33" x14ac:dyDescent="0.3">
      <c r="A13" s="116" t="s">
        <v>0</v>
      </c>
      <c r="B13" s="288">
        <f>SUM(B12-B28)/B28</f>
        <v>0.4465195246179966</v>
      </c>
      <c r="C13" s="288">
        <f>SUM(C12-C28)/C89</f>
        <v>1.8316455696202532</v>
      </c>
      <c r="D13" s="288">
        <f>SUM(D12-D28)/D28</f>
        <v>5</v>
      </c>
      <c r="E13" s="288">
        <v>0</v>
      </c>
      <c r="F13" s="288">
        <f>SUM(F12-F28)/F28</f>
        <v>0.83333333333333337</v>
      </c>
      <c r="G13" s="288">
        <f>SUM(G12-G28)/G28</f>
        <v>-3.8528896672504379E-2</v>
      </c>
      <c r="H13" s="288">
        <f t="shared" ref="H13:J13" si="5">SUM(H12-H28)/H28</f>
        <v>-0.55555555555555558</v>
      </c>
      <c r="I13" s="288">
        <f t="shared" si="5"/>
        <v>0.7767857142857143</v>
      </c>
      <c r="J13" s="288">
        <f t="shared" si="5"/>
        <v>0.17582417582417584</v>
      </c>
      <c r="K13" s="288"/>
      <c r="L13" s="288">
        <f t="shared" ref="L13" si="6">SUM(L12-L28)/L28</f>
        <v>0.40355677154582764</v>
      </c>
      <c r="M13" s="288">
        <f t="shared" ref="M13:N13" si="7">SUM(M12-M28)/M28</f>
        <v>3.6931818181818184E-2</v>
      </c>
      <c r="N13" s="288">
        <f t="shared" si="7"/>
        <v>0.27473380656610469</v>
      </c>
      <c r="O13" s="393"/>
      <c r="Q13" s="84"/>
      <c r="R13" s="118"/>
      <c r="S13" s="131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27"/>
      <c r="AF13" s="84"/>
      <c r="AG13" s="84"/>
    </row>
    <row r="14" spans="1:33" s="76" customFormat="1" x14ac:dyDescent="0.3">
      <c r="A14" s="133" t="s">
        <v>169</v>
      </c>
      <c r="B14" s="284"/>
      <c r="C14" s="281"/>
      <c r="D14" s="284"/>
      <c r="E14" s="284"/>
      <c r="F14" s="281"/>
      <c r="G14" s="281"/>
      <c r="H14" s="284"/>
      <c r="I14" s="284"/>
      <c r="J14" s="281"/>
      <c r="K14" s="284"/>
      <c r="L14" s="281">
        <v>2911</v>
      </c>
      <c r="M14" s="285"/>
      <c r="N14" s="287"/>
      <c r="O14" s="286"/>
      <c r="Q14" s="86"/>
      <c r="R14" s="135"/>
      <c r="S14" s="126"/>
      <c r="T14" s="86"/>
      <c r="U14" s="119"/>
      <c r="V14" s="119"/>
      <c r="W14" s="119"/>
      <c r="X14" s="119"/>
      <c r="Y14" s="119"/>
      <c r="Z14" s="119"/>
      <c r="AA14" s="119"/>
      <c r="AB14" s="119"/>
      <c r="AC14" s="119"/>
      <c r="AD14" s="117"/>
      <c r="AE14" s="136"/>
      <c r="AF14" s="127"/>
      <c r="AG14" s="86"/>
    </row>
    <row r="15" spans="1:33" s="76" customFormat="1" x14ac:dyDescent="0.3">
      <c r="A15" s="135"/>
      <c r="B15" s="137" t="s">
        <v>189</v>
      </c>
      <c r="C15" s="83"/>
      <c r="D15" s="138"/>
      <c r="E15" s="138"/>
      <c r="F15" s="138"/>
      <c r="G15" s="138"/>
      <c r="H15" s="138"/>
      <c r="I15" s="138"/>
      <c r="J15" s="138"/>
      <c r="K15" s="138"/>
      <c r="L15" s="138"/>
      <c r="M15" s="139"/>
      <c r="N15" s="136"/>
      <c r="O15" s="140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 spans="1:33" s="76" customFormat="1" x14ac:dyDescent="0.3">
      <c r="A16" s="135"/>
      <c r="B16" s="137"/>
      <c r="C16" s="83"/>
      <c r="D16" s="138"/>
      <c r="E16" s="138"/>
      <c r="F16" s="138"/>
      <c r="G16" s="138"/>
      <c r="H16" s="138"/>
      <c r="I16" s="138"/>
      <c r="J16" s="138"/>
      <c r="K16" s="138"/>
      <c r="L16" s="138"/>
      <c r="M16" s="139"/>
      <c r="N16" s="136"/>
      <c r="O16" s="140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1:33" x14ac:dyDescent="0.3">
      <c r="A17" s="115" t="s">
        <v>211</v>
      </c>
    </row>
    <row r="18" spans="1:33" s="169" customFormat="1" x14ac:dyDescent="0.3">
      <c r="A18" s="167"/>
      <c r="B18" s="167" t="s">
        <v>183</v>
      </c>
      <c r="C18" s="167" t="s">
        <v>33</v>
      </c>
      <c r="D18" s="167" t="s">
        <v>34</v>
      </c>
      <c r="E18" s="167" t="s">
        <v>35</v>
      </c>
      <c r="F18" s="167" t="s">
        <v>36</v>
      </c>
      <c r="G18" s="167" t="s">
        <v>37</v>
      </c>
      <c r="H18" s="167" t="s">
        <v>38</v>
      </c>
      <c r="I18" s="167" t="s">
        <v>136</v>
      </c>
      <c r="J18" s="167" t="s">
        <v>39</v>
      </c>
      <c r="K18" s="167" t="s">
        <v>40</v>
      </c>
      <c r="L18" s="203" t="s">
        <v>41</v>
      </c>
      <c r="M18" s="204" t="s">
        <v>42</v>
      </c>
      <c r="N18" s="205" t="s">
        <v>41</v>
      </c>
      <c r="O18" s="204" t="s">
        <v>0</v>
      </c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7"/>
      <c r="AD18" s="208"/>
      <c r="AE18" s="209"/>
      <c r="AF18" s="208"/>
      <c r="AG18" s="206"/>
    </row>
    <row r="19" spans="1:33" x14ac:dyDescent="0.3">
      <c r="A19" s="75" t="s">
        <v>158</v>
      </c>
      <c r="B19" s="279">
        <v>2</v>
      </c>
      <c r="C19" s="279">
        <v>188</v>
      </c>
      <c r="D19" s="279">
        <v>0</v>
      </c>
      <c r="E19" s="280">
        <v>0</v>
      </c>
      <c r="F19" s="280">
        <v>0</v>
      </c>
      <c r="G19" s="279">
        <v>12</v>
      </c>
      <c r="H19" s="280">
        <v>0</v>
      </c>
      <c r="I19" s="279">
        <v>0</v>
      </c>
      <c r="J19" s="279">
        <v>44</v>
      </c>
      <c r="K19" s="280">
        <v>0</v>
      </c>
      <c r="L19" s="314">
        <f>SUM(B19:K19)</f>
        <v>246</v>
      </c>
      <c r="M19" s="280">
        <v>92</v>
      </c>
      <c r="N19" s="282">
        <f>SUM(L19:M19)</f>
        <v>338</v>
      </c>
      <c r="O19" s="121">
        <f>SUM(N19-N35)/N35</f>
        <v>1.6</v>
      </c>
      <c r="Q19" s="84"/>
      <c r="R19" s="84"/>
      <c r="S19" s="122"/>
      <c r="T19" s="122"/>
      <c r="U19" s="122"/>
      <c r="V19" s="84"/>
      <c r="W19" s="84"/>
      <c r="X19" s="122"/>
      <c r="Y19" s="84"/>
      <c r="Z19" s="122"/>
      <c r="AA19" s="122"/>
      <c r="AB19" s="84"/>
      <c r="AC19" s="86"/>
      <c r="AD19" s="84"/>
      <c r="AE19" s="117"/>
      <c r="AF19" s="123"/>
      <c r="AG19" s="84"/>
    </row>
    <row r="20" spans="1:33" x14ac:dyDescent="0.3">
      <c r="A20" s="124" t="s">
        <v>157</v>
      </c>
      <c r="B20" s="279">
        <v>0</v>
      </c>
      <c r="C20" s="279">
        <v>14</v>
      </c>
      <c r="D20" s="279">
        <v>0</v>
      </c>
      <c r="E20" s="280">
        <v>0</v>
      </c>
      <c r="F20" s="280">
        <v>0</v>
      </c>
      <c r="G20" s="279">
        <v>0</v>
      </c>
      <c r="H20" s="280">
        <v>0</v>
      </c>
      <c r="I20" s="279">
        <v>0</v>
      </c>
      <c r="J20" s="279">
        <v>0</v>
      </c>
      <c r="K20" s="280">
        <v>0</v>
      </c>
      <c r="L20" s="314">
        <f>SUM(B20:K20)</f>
        <v>14</v>
      </c>
      <c r="M20" s="280">
        <v>24</v>
      </c>
      <c r="N20" s="282">
        <f t="shared" ref="N20:N23" si="8">SUM(L20:M20)</f>
        <v>38</v>
      </c>
      <c r="O20" s="121">
        <f>SUM(N20-N36)/N36</f>
        <v>-0.65765765765765771</v>
      </c>
      <c r="Q20" s="84"/>
      <c r="R20" s="118"/>
      <c r="S20" s="122"/>
      <c r="T20" s="122"/>
      <c r="U20" s="122"/>
      <c r="V20" s="84"/>
      <c r="W20" s="84"/>
      <c r="X20" s="122"/>
      <c r="Y20" s="84"/>
      <c r="Z20" s="122"/>
      <c r="AA20" s="122"/>
      <c r="AB20" s="84"/>
      <c r="AC20" s="86"/>
      <c r="AD20" s="84"/>
      <c r="AE20" s="117"/>
      <c r="AF20" s="123"/>
      <c r="AG20" s="84"/>
    </row>
    <row r="21" spans="1:33" x14ac:dyDescent="0.3">
      <c r="A21" s="124" t="s">
        <v>45</v>
      </c>
      <c r="B21" s="279">
        <v>0</v>
      </c>
      <c r="C21" s="279">
        <v>0</v>
      </c>
      <c r="D21" s="279">
        <v>0</v>
      </c>
      <c r="E21" s="280">
        <v>0</v>
      </c>
      <c r="F21" s="280">
        <v>0</v>
      </c>
      <c r="G21" s="279">
        <v>0</v>
      </c>
      <c r="H21" s="280">
        <v>0</v>
      </c>
      <c r="I21" s="279">
        <v>0</v>
      </c>
      <c r="J21" s="279">
        <v>0</v>
      </c>
      <c r="K21" s="280">
        <v>0</v>
      </c>
      <c r="L21" s="314">
        <v>0</v>
      </c>
      <c r="M21" s="280">
        <v>0</v>
      </c>
      <c r="N21" s="282">
        <f t="shared" si="8"/>
        <v>0</v>
      </c>
      <c r="O21" s="121">
        <f t="shared" ref="O21:O28" si="9">SUM(N21-N37)/N37</f>
        <v>-1</v>
      </c>
      <c r="Q21" s="84"/>
      <c r="R21" s="118"/>
      <c r="S21" s="122"/>
      <c r="T21" s="122"/>
      <c r="U21" s="122"/>
      <c r="V21" s="84"/>
      <c r="W21" s="84"/>
      <c r="X21" s="122"/>
      <c r="Y21" s="84"/>
      <c r="Z21" s="122"/>
      <c r="AA21" s="122"/>
      <c r="AB21" s="84"/>
      <c r="AC21" s="86"/>
      <c r="AD21" s="84"/>
      <c r="AE21" s="117"/>
      <c r="AF21" s="123"/>
      <c r="AG21" s="84"/>
    </row>
    <row r="22" spans="1:33" x14ac:dyDescent="0.3">
      <c r="A22" s="124" t="s">
        <v>47</v>
      </c>
      <c r="B22" s="279">
        <v>79</v>
      </c>
      <c r="C22" s="279">
        <v>504</v>
      </c>
      <c r="D22" s="279">
        <v>0</v>
      </c>
      <c r="E22" s="280">
        <v>0</v>
      </c>
      <c r="F22" s="280">
        <v>0</v>
      </c>
      <c r="G22" s="279">
        <v>77</v>
      </c>
      <c r="H22" s="280">
        <v>0</v>
      </c>
      <c r="I22" s="279">
        <v>9</v>
      </c>
      <c r="J22" s="279">
        <v>39</v>
      </c>
      <c r="K22" s="280">
        <v>0</v>
      </c>
      <c r="L22" s="314">
        <f t="shared" ref="L22:L26" si="10">SUM(B22:K22)</f>
        <v>708</v>
      </c>
      <c r="M22" s="280">
        <v>1044</v>
      </c>
      <c r="N22" s="282">
        <f t="shared" si="8"/>
        <v>1752</v>
      </c>
      <c r="O22" s="121">
        <f t="shared" si="9"/>
        <v>-0.24612736660929432</v>
      </c>
      <c r="Q22" s="84"/>
      <c r="R22" s="118"/>
      <c r="S22" s="122"/>
      <c r="T22" s="122"/>
      <c r="U22" s="122"/>
      <c r="V22" s="84"/>
      <c r="W22" s="84"/>
      <c r="X22" s="122"/>
      <c r="Y22" s="84"/>
      <c r="Z22" s="122"/>
      <c r="AA22" s="122"/>
      <c r="AB22" s="84"/>
      <c r="AC22" s="86"/>
      <c r="AD22" s="84"/>
      <c r="AE22" s="117"/>
      <c r="AF22" s="123"/>
      <c r="AG22" s="84"/>
    </row>
    <row r="23" spans="1:33" x14ac:dyDescent="0.3">
      <c r="A23" s="124" t="s">
        <v>156</v>
      </c>
      <c r="B23" s="279">
        <v>0</v>
      </c>
      <c r="C23" s="279">
        <v>4</v>
      </c>
      <c r="D23" s="279">
        <v>0</v>
      </c>
      <c r="E23" s="280">
        <v>0</v>
      </c>
      <c r="F23" s="280">
        <v>0</v>
      </c>
      <c r="G23" s="279">
        <v>0</v>
      </c>
      <c r="H23" s="280">
        <v>0</v>
      </c>
      <c r="I23" s="279">
        <v>0</v>
      </c>
      <c r="J23" s="279">
        <v>0</v>
      </c>
      <c r="K23" s="280">
        <v>0</v>
      </c>
      <c r="L23" s="314">
        <f t="shared" si="10"/>
        <v>4</v>
      </c>
      <c r="M23" s="280">
        <v>0</v>
      </c>
      <c r="N23" s="282">
        <f t="shared" si="8"/>
        <v>4</v>
      </c>
      <c r="O23" s="121">
        <f t="shared" si="9"/>
        <v>-0.94202898550724634</v>
      </c>
      <c r="Q23" s="84"/>
      <c r="R23" s="118"/>
      <c r="S23" s="122"/>
      <c r="T23" s="122"/>
      <c r="U23" s="122"/>
      <c r="V23" s="84"/>
      <c r="W23" s="84"/>
      <c r="X23" s="122"/>
      <c r="Y23" s="84"/>
      <c r="Z23" s="122"/>
      <c r="AA23" s="122"/>
      <c r="AB23" s="84"/>
      <c r="AC23" s="86"/>
      <c r="AD23" s="84"/>
      <c r="AE23" s="117"/>
      <c r="AF23" s="123"/>
      <c r="AG23" s="84"/>
    </row>
    <row r="24" spans="1:33" x14ac:dyDescent="0.3">
      <c r="A24" s="124" t="s">
        <v>49</v>
      </c>
      <c r="B24" s="279">
        <v>0</v>
      </c>
      <c r="C24" s="279">
        <v>538</v>
      </c>
      <c r="D24" s="279">
        <v>1</v>
      </c>
      <c r="E24" s="280">
        <v>0</v>
      </c>
      <c r="F24" s="280">
        <v>0</v>
      </c>
      <c r="G24" s="279">
        <v>0</v>
      </c>
      <c r="H24" s="280">
        <v>0</v>
      </c>
      <c r="I24" s="279">
        <v>0</v>
      </c>
      <c r="J24" s="279">
        <v>46</v>
      </c>
      <c r="K24" s="280">
        <v>0</v>
      </c>
      <c r="L24" s="314">
        <f t="shared" si="10"/>
        <v>585</v>
      </c>
      <c r="M24" s="280">
        <v>160</v>
      </c>
      <c r="N24" s="282">
        <f>SUM(L24:M24)</f>
        <v>745</v>
      </c>
      <c r="O24" s="121">
        <f t="shared" si="9"/>
        <v>-5.0955414012738856E-2</v>
      </c>
      <c r="Q24" s="84"/>
      <c r="R24" s="118"/>
      <c r="S24" s="122"/>
      <c r="T24" s="122"/>
      <c r="U24" s="122"/>
      <c r="V24" s="84"/>
      <c r="W24" s="84"/>
      <c r="X24" s="122"/>
      <c r="Y24" s="84"/>
      <c r="Z24" s="122"/>
      <c r="AA24" s="122"/>
      <c r="AB24" s="84"/>
      <c r="AC24" s="86"/>
      <c r="AD24" s="84"/>
      <c r="AE24" s="117"/>
      <c r="AF24" s="123"/>
      <c r="AG24" s="84"/>
    </row>
    <row r="25" spans="1:33" x14ac:dyDescent="0.3">
      <c r="A25" s="124" t="s">
        <v>182</v>
      </c>
      <c r="B25" s="279">
        <v>0</v>
      </c>
      <c r="C25" s="279">
        <v>13</v>
      </c>
      <c r="D25" s="279">
        <v>0</v>
      </c>
      <c r="E25" s="280">
        <v>0</v>
      </c>
      <c r="F25" s="280">
        <v>0</v>
      </c>
      <c r="G25" s="279">
        <v>0</v>
      </c>
      <c r="H25" s="280">
        <v>0</v>
      </c>
      <c r="I25" s="279">
        <v>0</v>
      </c>
      <c r="J25" s="279">
        <v>0</v>
      </c>
      <c r="K25" s="280">
        <v>0</v>
      </c>
      <c r="L25" s="314">
        <f t="shared" si="10"/>
        <v>13</v>
      </c>
      <c r="M25" s="280">
        <v>0</v>
      </c>
      <c r="N25" s="282">
        <f t="shared" ref="N25:N28" si="11">SUM(L25:M25)</f>
        <v>13</v>
      </c>
      <c r="O25" s="121">
        <f t="shared" si="9"/>
        <v>-0.88495575221238942</v>
      </c>
      <c r="Q25" s="84"/>
      <c r="R25" s="118"/>
      <c r="S25" s="122"/>
      <c r="T25" s="122"/>
      <c r="U25" s="122"/>
      <c r="V25" s="84"/>
      <c r="W25" s="84"/>
      <c r="X25" s="122"/>
      <c r="Y25" s="84"/>
      <c r="Z25" s="122"/>
      <c r="AA25" s="122"/>
      <c r="AB25" s="84"/>
      <c r="AC25" s="86"/>
      <c r="AD25" s="84"/>
      <c r="AE25" s="117"/>
      <c r="AF25" s="123"/>
      <c r="AG25" s="84"/>
    </row>
    <row r="26" spans="1:33" x14ac:dyDescent="0.3">
      <c r="A26" s="124" t="s">
        <v>51</v>
      </c>
      <c r="B26" s="279">
        <v>71</v>
      </c>
      <c r="C26" s="279">
        <v>252</v>
      </c>
      <c r="D26" s="279">
        <v>0</v>
      </c>
      <c r="E26" s="280">
        <v>0</v>
      </c>
      <c r="F26" s="280">
        <v>0</v>
      </c>
      <c r="G26" s="279">
        <v>119</v>
      </c>
      <c r="H26" s="280">
        <v>0</v>
      </c>
      <c r="I26" s="279">
        <v>5</v>
      </c>
      <c r="J26" s="279">
        <v>1</v>
      </c>
      <c r="K26" s="280">
        <v>0</v>
      </c>
      <c r="L26" s="314">
        <f t="shared" si="10"/>
        <v>448</v>
      </c>
      <c r="M26" s="280">
        <v>350</v>
      </c>
      <c r="N26" s="282">
        <f t="shared" si="11"/>
        <v>798</v>
      </c>
      <c r="O26" s="121">
        <f t="shared" si="9"/>
        <v>-0.47187293183322304</v>
      </c>
      <c r="Q26" s="84"/>
      <c r="R26" s="118"/>
      <c r="S26" s="122"/>
      <c r="T26" s="122"/>
      <c r="U26" s="122"/>
      <c r="V26" s="84"/>
      <c r="W26" s="84"/>
      <c r="X26" s="122"/>
      <c r="Y26" s="84"/>
      <c r="Z26" s="122"/>
      <c r="AA26" s="122"/>
      <c r="AB26" s="84"/>
      <c r="AC26" s="86"/>
      <c r="AD26" s="84"/>
      <c r="AE26" s="117"/>
      <c r="AF26" s="123"/>
      <c r="AG26" s="84"/>
    </row>
    <row r="27" spans="1:33" x14ac:dyDescent="0.3">
      <c r="A27" s="124" t="s">
        <v>52</v>
      </c>
      <c r="B27" s="279">
        <v>1615</v>
      </c>
      <c r="C27" s="279">
        <v>1586</v>
      </c>
      <c r="D27" s="279">
        <v>1</v>
      </c>
      <c r="E27" s="280">
        <v>0</v>
      </c>
      <c r="F27" s="280">
        <v>6</v>
      </c>
      <c r="G27" s="279">
        <v>363</v>
      </c>
      <c r="H27" s="280">
        <v>18</v>
      </c>
      <c r="I27" s="279">
        <v>98</v>
      </c>
      <c r="J27" s="279">
        <v>143</v>
      </c>
      <c r="K27" s="280">
        <v>0</v>
      </c>
      <c r="L27" s="314">
        <f>SUM(B27:K27)</f>
        <v>3830</v>
      </c>
      <c r="M27" s="280">
        <v>1498</v>
      </c>
      <c r="N27" s="282">
        <f t="shared" si="11"/>
        <v>5328</v>
      </c>
      <c r="O27" s="121">
        <f t="shared" si="9"/>
        <v>-0.47739087788131435</v>
      </c>
      <c r="Q27" s="84"/>
      <c r="R27" s="118"/>
      <c r="S27" s="122"/>
      <c r="T27" s="122"/>
      <c r="U27" s="122"/>
      <c r="V27" s="84"/>
      <c r="W27" s="84"/>
      <c r="X27" s="122"/>
      <c r="Y27" s="84"/>
      <c r="Z27" s="122"/>
      <c r="AA27" s="122"/>
      <c r="AB27" s="84"/>
      <c r="AC27" s="86"/>
      <c r="AD27" s="84"/>
      <c r="AE27" s="117"/>
      <c r="AF27" s="123"/>
      <c r="AG27" s="84"/>
    </row>
    <row r="28" spans="1:33" s="76" customFormat="1" x14ac:dyDescent="0.3">
      <c r="A28" s="125" t="s">
        <v>30</v>
      </c>
      <c r="B28" s="314">
        <f t="shared" ref="B28:M28" si="12">SUM(B19:B27)</f>
        <v>1767</v>
      </c>
      <c r="C28" s="314">
        <f t="shared" si="12"/>
        <v>3099</v>
      </c>
      <c r="D28" s="314">
        <f t="shared" si="12"/>
        <v>2</v>
      </c>
      <c r="E28" s="314">
        <f t="shared" si="12"/>
        <v>0</v>
      </c>
      <c r="F28" s="314">
        <f t="shared" si="12"/>
        <v>6</v>
      </c>
      <c r="G28" s="314">
        <f t="shared" si="12"/>
        <v>571</v>
      </c>
      <c r="H28" s="314">
        <f t="shared" si="12"/>
        <v>18</v>
      </c>
      <c r="I28" s="314">
        <f t="shared" si="12"/>
        <v>112</v>
      </c>
      <c r="J28" s="314">
        <f t="shared" si="12"/>
        <v>273</v>
      </c>
      <c r="K28" s="314">
        <f t="shared" si="12"/>
        <v>0</v>
      </c>
      <c r="L28" s="314">
        <f t="shared" si="12"/>
        <v>5848</v>
      </c>
      <c r="M28" s="315">
        <f t="shared" si="12"/>
        <v>3168</v>
      </c>
      <c r="N28" s="282">
        <f t="shared" si="11"/>
        <v>9016</v>
      </c>
      <c r="O28" s="121">
        <f t="shared" si="9"/>
        <v>-0.40959989522624585</v>
      </c>
      <c r="Q28" s="86"/>
      <c r="R28" s="117"/>
      <c r="S28" s="126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7"/>
      <c r="AE28" s="117"/>
      <c r="AF28" s="127"/>
      <c r="AG28" s="86"/>
    </row>
    <row r="29" spans="1:33" x14ac:dyDescent="0.3">
      <c r="A29" s="116" t="s">
        <v>0</v>
      </c>
      <c r="B29" s="288">
        <f>SUM(B28-B44)/B44</f>
        <v>-0.54727132974634896</v>
      </c>
      <c r="C29" s="288">
        <f t="shared" ref="C29:J29" si="13">SUM(C28-C44)/C44</f>
        <v>-0.3406382978723404</v>
      </c>
      <c r="D29" s="288">
        <f t="shared" si="13"/>
        <v>-0.8666666666666667</v>
      </c>
      <c r="E29" s="288">
        <v>0</v>
      </c>
      <c r="F29" s="288">
        <f t="shared" si="13"/>
        <v>-0.6470588235294118</v>
      </c>
      <c r="G29" s="288">
        <f t="shared" si="13"/>
        <v>-0.6664719626168224</v>
      </c>
      <c r="H29" s="288">
        <f t="shared" si="13"/>
        <v>0.5</v>
      </c>
      <c r="I29" s="288">
        <f t="shared" si="13"/>
        <v>-0.44554455445544555</v>
      </c>
      <c r="J29" s="288">
        <f t="shared" si="13"/>
        <v>2.7397260273972601</v>
      </c>
      <c r="K29" s="288">
        <v>0</v>
      </c>
      <c r="L29" s="288">
        <f t="shared" ref="L29" si="14">SUM(L28-L44)/L44</f>
        <v>-0.45006582659394395</v>
      </c>
      <c r="M29" s="288">
        <f>SUM(M28-M44)/M44</f>
        <v>-0.31679965494932066</v>
      </c>
      <c r="N29" s="289">
        <f>SUM(N28-N44)/N44</f>
        <v>-0.40959989522624585</v>
      </c>
      <c r="O29" s="280"/>
      <c r="Q29" s="84"/>
      <c r="R29" s="118"/>
      <c r="S29" s="131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27"/>
      <c r="AF29" s="84"/>
      <c r="AG29" s="84"/>
    </row>
    <row r="30" spans="1:33" s="76" customFormat="1" x14ac:dyDescent="0.3">
      <c r="A30" s="133" t="s">
        <v>169</v>
      </c>
      <c r="B30" s="284"/>
      <c r="C30" s="281"/>
      <c r="D30" s="284"/>
      <c r="E30" s="284"/>
      <c r="F30" s="281"/>
      <c r="G30" s="281"/>
      <c r="H30" s="284"/>
      <c r="I30" s="284"/>
      <c r="J30" s="281"/>
      <c r="K30" s="284"/>
      <c r="L30" s="281">
        <v>2866</v>
      </c>
      <c r="M30" s="285"/>
      <c r="N30" s="287"/>
      <c r="O30" s="286"/>
      <c r="Q30" s="86"/>
      <c r="R30" s="135"/>
      <c r="S30" s="126"/>
      <c r="T30" s="86"/>
      <c r="U30" s="119"/>
      <c r="V30" s="119"/>
      <c r="W30" s="119"/>
      <c r="X30" s="119"/>
      <c r="Y30" s="119"/>
      <c r="Z30" s="119"/>
      <c r="AA30" s="119"/>
      <c r="AB30" s="119"/>
      <c r="AC30" s="119"/>
      <c r="AD30" s="117"/>
      <c r="AE30" s="136"/>
      <c r="AF30" s="127"/>
      <c r="AG30" s="86"/>
    </row>
    <row r="31" spans="1:33" s="76" customFormat="1" x14ac:dyDescent="0.3">
      <c r="A31" s="135"/>
      <c r="B31" s="137" t="s">
        <v>189</v>
      </c>
      <c r="C31" s="83"/>
      <c r="D31" s="138"/>
      <c r="E31" s="138"/>
      <c r="F31" s="138"/>
      <c r="G31" s="138"/>
      <c r="H31" s="138"/>
      <c r="I31" s="138"/>
      <c r="J31" s="138"/>
      <c r="K31" s="138"/>
      <c r="L31" s="138"/>
      <c r="M31" s="139"/>
      <c r="N31" s="136"/>
      <c r="O31" s="140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</row>
    <row r="32" spans="1:33" s="76" customFormat="1" x14ac:dyDescent="0.3">
      <c r="A32" s="135"/>
      <c r="B32" s="137"/>
      <c r="C32" s="83"/>
      <c r="D32" s="138"/>
      <c r="E32" s="138"/>
      <c r="F32" s="138"/>
      <c r="G32" s="138"/>
      <c r="H32" s="138"/>
      <c r="I32" s="138"/>
      <c r="J32" s="138"/>
      <c r="K32" s="138"/>
      <c r="L32" s="138"/>
      <c r="M32" s="139"/>
      <c r="N32" s="136"/>
      <c r="O32" s="140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</row>
    <row r="33" spans="1:33" x14ac:dyDescent="0.3">
      <c r="A33" s="115" t="s">
        <v>190</v>
      </c>
    </row>
    <row r="34" spans="1:33" s="169" customFormat="1" x14ac:dyDescent="0.3">
      <c r="A34" s="167"/>
      <c r="B34" s="167" t="s">
        <v>183</v>
      </c>
      <c r="C34" s="167" t="s">
        <v>33</v>
      </c>
      <c r="D34" s="167" t="s">
        <v>34</v>
      </c>
      <c r="E34" s="167" t="s">
        <v>35</v>
      </c>
      <c r="F34" s="167" t="s">
        <v>36</v>
      </c>
      <c r="G34" s="167" t="s">
        <v>37</v>
      </c>
      <c r="H34" s="167" t="s">
        <v>38</v>
      </c>
      <c r="I34" s="167" t="s">
        <v>136</v>
      </c>
      <c r="J34" s="167" t="s">
        <v>39</v>
      </c>
      <c r="K34" s="167" t="s">
        <v>40</v>
      </c>
      <c r="L34" s="203" t="s">
        <v>41</v>
      </c>
      <c r="M34" s="204" t="s">
        <v>42</v>
      </c>
      <c r="N34" s="205" t="s">
        <v>41</v>
      </c>
      <c r="O34" s="204" t="s">
        <v>0</v>
      </c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7"/>
      <c r="AD34" s="208"/>
      <c r="AE34" s="209"/>
      <c r="AF34" s="208"/>
      <c r="AG34" s="206"/>
    </row>
    <row r="35" spans="1:33" x14ac:dyDescent="0.3">
      <c r="A35" s="75" t="s">
        <v>158</v>
      </c>
      <c r="B35" s="279">
        <v>7</v>
      </c>
      <c r="C35" s="279">
        <v>64</v>
      </c>
      <c r="D35" s="279">
        <v>0</v>
      </c>
      <c r="E35" s="280">
        <v>0</v>
      </c>
      <c r="F35" s="280">
        <v>0</v>
      </c>
      <c r="G35" s="279">
        <v>7</v>
      </c>
      <c r="H35" s="280">
        <v>0</v>
      </c>
      <c r="I35" s="279">
        <v>0</v>
      </c>
      <c r="J35" s="279">
        <v>11</v>
      </c>
      <c r="K35" s="280">
        <v>0</v>
      </c>
      <c r="L35" s="284">
        <f>SUM(B35:K35)</f>
        <v>89</v>
      </c>
      <c r="M35" s="280">
        <v>41</v>
      </c>
      <c r="N35" s="282">
        <f>SUM(L35:M35)</f>
        <v>130</v>
      </c>
      <c r="O35" s="121">
        <f>SUM(N35-N51)/N51</f>
        <v>5.6910569105691054E-2</v>
      </c>
      <c r="Q35" s="84"/>
      <c r="R35" s="84"/>
      <c r="S35" s="122"/>
      <c r="T35" s="122"/>
      <c r="U35" s="122"/>
      <c r="V35" s="84"/>
      <c r="W35" s="84"/>
      <c r="X35" s="122"/>
      <c r="Y35" s="84"/>
      <c r="Z35" s="122"/>
      <c r="AA35" s="122"/>
      <c r="AB35" s="84"/>
      <c r="AC35" s="86"/>
      <c r="AD35" s="84"/>
      <c r="AE35" s="117"/>
      <c r="AF35" s="123"/>
      <c r="AG35" s="84"/>
    </row>
    <row r="36" spans="1:33" x14ac:dyDescent="0.3">
      <c r="A36" s="124" t="s">
        <v>157</v>
      </c>
      <c r="B36" s="279">
        <v>3</v>
      </c>
      <c r="C36" s="279">
        <v>22</v>
      </c>
      <c r="D36" s="279">
        <v>0</v>
      </c>
      <c r="E36" s="280">
        <v>0</v>
      </c>
      <c r="F36" s="280">
        <v>0</v>
      </c>
      <c r="G36" s="279">
        <v>10</v>
      </c>
      <c r="H36" s="280">
        <v>0</v>
      </c>
      <c r="I36" s="279">
        <v>0</v>
      </c>
      <c r="J36" s="279">
        <v>0</v>
      </c>
      <c r="K36" s="280">
        <v>0</v>
      </c>
      <c r="L36" s="284">
        <f>SUM(B36:K36)</f>
        <v>35</v>
      </c>
      <c r="M36" s="280">
        <v>76</v>
      </c>
      <c r="N36" s="282">
        <f t="shared" ref="N36:N39" si="15">SUM(L36:M36)</f>
        <v>111</v>
      </c>
      <c r="O36" s="121">
        <f>SUM(N36-N52)/N52</f>
        <v>0.23333333333333334</v>
      </c>
      <c r="Q36" s="84"/>
      <c r="R36" s="118"/>
      <c r="S36" s="122"/>
      <c r="T36" s="122"/>
      <c r="U36" s="122"/>
      <c r="V36" s="84"/>
      <c r="W36" s="84"/>
      <c r="X36" s="122"/>
      <c r="Y36" s="84"/>
      <c r="Z36" s="122"/>
      <c r="AA36" s="122"/>
      <c r="AB36" s="84"/>
      <c r="AC36" s="86"/>
      <c r="AD36" s="84"/>
      <c r="AE36" s="117"/>
      <c r="AF36" s="123"/>
      <c r="AG36" s="84"/>
    </row>
    <row r="37" spans="1:33" x14ac:dyDescent="0.3">
      <c r="A37" s="124" t="s">
        <v>45</v>
      </c>
      <c r="B37" s="279">
        <v>1</v>
      </c>
      <c r="C37" s="279">
        <v>9</v>
      </c>
      <c r="D37" s="279">
        <v>0</v>
      </c>
      <c r="E37" s="280">
        <v>0</v>
      </c>
      <c r="F37" s="280">
        <v>0</v>
      </c>
      <c r="G37" s="279">
        <v>0</v>
      </c>
      <c r="H37" s="280">
        <v>0</v>
      </c>
      <c r="I37" s="279">
        <v>0</v>
      </c>
      <c r="J37" s="279">
        <v>0</v>
      </c>
      <c r="K37" s="280">
        <v>0</v>
      </c>
      <c r="L37" s="284">
        <f t="shared" ref="L37:L42" si="16">SUM(B37:K37)</f>
        <v>10</v>
      </c>
      <c r="M37" s="280">
        <v>23</v>
      </c>
      <c r="N37" s="282">
        <f t="shared" si="15"/>
        <v>33</v>
      </c>
      <c r="O37" s="121">
        <f t="shared" ref="O37:O44" si="17">SUM(N37-N53)/N53</f>
        <v>0.32</v>
      </c>
      <c r="Q37" s="84"/>
      <c r="R37" s="118"/>
      <c r="S37" s="122"/>
      <c r="T37" s="122"/>
      <c r="U37" s="122"/>
      <c r="V37" s="84"/>
      <c r="W37" s="84"/>
      <c r="X37" s="122"/>
      <c r="Y37" s="84"/>
      <c r="Z37" s="122"/>
      <c r="AA37" s="122"/>
      <c r="AB37" s="84"/>
      <c r="AC37" s="86"/>
      <c r="AD37" s="84"/>
      <c r="AE37" s="117"/>
      <c r="AF37" s="123"/>
      <c r="AG37" s="84"/>
    </row>
    <row r="38" spans="1:33" x14ac:dyDescent="0.3">
      <c r="A38" s="124" t="s">
        <v>47</v>
      </c>
      <c r="B38" s="279">
        <v>130</v>
      </c>
      <c r="C38" s="279">
        <v>666</v>
      </c>
      <c r="D38" s="279">
        <v>10</v>
      </c>
      <c r="E38" s="280">
        <v>0</v>
      </c>
      <c r="F38" s="280">
        <v>9</v>
      </c>
      <c r="G38" s="279">
        <v>147</v>
      </c>
      <c r="H38" s="280">
        <v>0</v>
      </c>
      <c r="I38" s="279">
        <v>13</v>
      </c>
      <c r="J38" s="279">
        <v>11</v>
      </c>
      <c r="K38" s="280">
        <v>0</v>
      </c>
      <c r="L38" s="284">
        <f t="shared" si="16"/>
        <v>986</v>
      </c>
      <c r="M38" s="280">
        <v>1338</v>
      </c>
      <c r="N38" s="282">
        <f t="shared" si="15"/>
        <v>2324</v>
      </c>
      <c r="O38" s="121">
        <f t="shared" si="17"/>
        <v>-0.12036336109008328</v>
      </c>
      <c r="Q38" s="84"/>
      <c r="R38" s="118"/>
      <c r="S38" s="122"/>
      <c r="T38" s="122"/>
      <c r="U38" s="122"/>
      <c r="V38" s="84"/>
      <c r="W38" s="84"/>
      <c r="X38" s="122"/>
      <c r="Y38" s="84"/>
      <c r="Z38" s="122"/>
      <c r="AA38" s="122"/>
      <c r="AB38" s="84"/>
      <c r="AC38" s="86"/>
      <c r="AD38" s="84"/>
      <c r="AE38" s="117"/>
      <c r="AF38" s="123"/>
      <c r="AG38" s="84"/>
    </row>
    <row r="39" spans="1:33" x14ac:dyDescent="0.3">
      <c r="A39" s="124" t="s">
        <v>156</v>
      </c>
      <c r="B39" s="279">
        <v>1</v>
      </c>
      <c r="C39" s="279">
        <v>31</v>
      </c>
      <c r="D39" s="279">
        <v>0</v>
      </c>
      <c r="E39" s="280">
        <v>0</v>
      </c>
      <c r="F39" s="280">
        <v>0</v>
      </c>
      <c r="G39" s="279">
        <v>27</v>
      </c>
      <c r="H39" s="280">
        <v>0</v>
      </c>
      <c r="I39" s="279">
        <v>0</v>
      </c>
      <c r="J39" s="279">
        <v>0</v>
      </c>
      <c r="K39" s="280">
        <v>0</v>
      </c>
      <c r="L39" s="284">
        <f t="shared" si="16"/>
        <v>59</v>
      </c>
      <c r="M39" s="280">
        <v>10</v>
      </c>
      <c r="N39" s="282">
        <f t="shared" si="15"/>
        <v>69</v>
      </c>
      <c r="O39" s="121">
        <f t="shared" si="17"/>
        <v>2.2857142857142856</v>
      </c>
      <c r="Q39" s="84"/>
      <c r="R39" s="118"/>
      <c r="S39" s="122"/>
      <c r="T39" s="122"/>
      <c r="U39" s="122"/>
      <c r="V39" s="84"/>
      <c r="W39" s="84"/>
      <c r="X39" s="122"/>
      <c r="Y39" s="84"/>
      <c r="Z39" s="122"/>
      <c r="AA39" s="122"/>
      <c r="AB39" s="84"/>
      <c r="AC39" s="86"/>
      <c r="AD39" s="84"/>
      <c r="AE39" s="117"/>
      <c r="AF39" s="123"/>
      <c r="AG39" s="84"/>
    </row>
    <row r="40" spans="1:33" x14ac:dyDescent="0.3">
      <c r="A40" s="124" t="s">
        <v>49</v>
      </c>
      <c r="B40" s="279">
        <v>0</v>
      </c>
      <c r="C40" s="279">
        <v>558</v>
      </c>
      <c r="D40" s="279">
        <v>0</v>
      </c>
      <c r="E40" s="280">
        <v>0</v>
      </c>
      <c r="F40" s="280">
        <v>1</v>
      </c>
      <c r="G40" s="279">
        <v>0</v>
      </c>
      <c r="H40" s="280">
        <v>0</v>
      </c>
      <c r="I40" s="279">
        <v>0</v>
      </c>
      <c r="J40" s="279">
        <v>2</v>
      </c>
      <c r="K40" s="280">
        <v>0</v>
      </c>
      <c r="L40" s="284">
        <f t="shared" si="16"/>
        <v>561</v>
      </c>
      <c r="M40" s="280">
        <v>224</v>
      </c>
      <c r="N40" s="282">
        <f>SUM(L40:M40)</f>
        <v>785</v>
      </c>
      <c r="O40" s="121">
        <f t="shared" si="17"/>
        <v>-0.22812192723697147</v>
      </c>
      <c r="Q40" s="84"/>
      <c r="R40" s="118"/>
      <c r="S40" s="122"/>
      <c r="T40" s="122"/>
      <c r="U40" s="122"/>
      <c r="V40" s="84"/>
      <c r="W40" s="84"/>
      <c r="X40" s="122"/>
      <c r="Y40" s="84"/>
      <c r="Z40" s="122"/>
      <c r="AA40" s="122"/>
      <c r="AB40" s="84"/>
      <c r="AC40" s="86"/>
      <c r="AD40" s="84"/>
      <c r="AE40" s="117"/>
      <c r="AF40" s="123"/>
      <c r="AG40" s="84"/>
    </row>
    <row r="41" spans="1:33" x14ac:dyDescent="0.3">
      <c r="A41" s="124" t="s">
        <v>182</v>
      </c>
      <c r="B41" s="279">
        <v>1</v>
      </c>
      <c r="C41" s="279">
        <v>100</v>
      </c>
      <c r="D41" s="279">
        <v>0</v>
      </c>
      <c r="E41" s="280">
        <v>0</v>
      </c>
      <c r="F41" s="280">
        <v>0</v>
      </c>
      <c r="G41" s="279">
        <v>9</v>
      </c>
      <c r="H41" s="280">
        <v>0</v>
      </c>
      <c r="I41" s="279">
        <v>0</v>
      </c>
      <c r="J41" s="279">
        <v>0</v>
      </c>
      <c r="K41" s="280">
        <v>0</v>
      </c>
      <c r="L41" s="284">
        <f t="shared" si="16"/>
        <v>110</v>
      </c>
      <c r="M41" s="280">
        <v>3</v>
      </c>
      <c r="N41" s="282">
        <f t="shared" ref="N41:N44" si="18">SUM(L41:M41)</f>
        <v>113</v>
      </c>
      <c r="O41" s="121">
        <f t="shared" si="17"/>
        <v>-0.19285714285714287</v>
      </c>
      <c r="Q41" s="84"/>
      <c r="R41" s="118"/>
      <c r="S41" s="122"/>
      <c r="T41" s="122"/>
      <c r="U41" s="122"/>
      <c r="V41" s="84"/>
      <c r="W41" s="84"/>
      <c r="X41" s="122"/>
      <c r="Y41" s="84"/>
      <c r="Z41" s="122"/>
      <c r="AA41" s="122"/>
      <c r="AB41" s="84"/>
      <c r="AC41" s="86"/>
      <c r="AD41" s="84"/>
      <c r="AE41" s="117"/>
      <c r="AF41" s="123"/>
      <c r="AG41" s="84"/>
    </row>
    <row r="42" spans="1:33" x14ac:dyDescent="0.3">
      <c r="A42" s="124" t="s">
        <v>51</v>
      </c>
      <c r="B42" s="279">
        <v>147</v>
      </c>
      <c r="C42" s="279">
        <v>388</v>
      </c>
      <c r="D42" s="279">
        <v>1</v>
      </c>
      <c r="E42" s="280">
        <v>0</v>
      </c>
      <c r="F42" s="280">
        <v>1</v>
      </c>
      <c r="G42" s="279">
        <v>389</v>
      </c>
      <c r="H42" s="280">
        <v>1</v>
      </c>
      <c r="I42" s="279">
        <v>23</v>
      </c>
      <c r="J42" s="279">
        <v>5</v>
      </c>
      <c r="K42" s="280">
        <v>0</v>
      </c>
      <c r="L42" s="284">
        <f t="shared" si="16"/>
        <v>955</v>
      </c>
      <c r="M42" s="280">
        <v>556</v>
      </c>
      <c r="N42" s="282">
        <f t="shared" si="18"/>
        <v>1511</v>
      </c>
      <c r="O42" s="121">
        <f t="shared" si="17"/>
        <v>-0.10855457227138643</v>
      </c>
      <c r="Q42" s="84"/>
      <c r="R42" s="118"/>
      <c r="S42" s="122"/>
      <c r="T42" s="122"/>
      <c r="U42" s="122"/>
      <c r="V42" s="84"/>
      <c r="W42" s="84"/>
      <c r="X42" s="122"/>
      <c r="Y42" s="84"/>
      <c r="Z42" s="122"/>
      <c r="AA42" s="122"/>
      <c r="AB42" s="84"/>
      <c r="AC42" s="86"/>
      <c r="AD42" s="84"/>
      <c r="AE42" s="117"/>
      <c r="AF42" s="123"/>
      <c r="AG42" s="84"/>
    </row>
    <row r="43" spans="1:33" x14ac:dyDescent="0.3">
      <c r="A43" s="124" t="s">
        <v>52</v>
      </c>
      <c r="B43" s="279">
        <v>3613</v>
      </c>
      <c r="C43" s="279">
        <v>2862</v>
      </c>
      <c r="D43" s="279">
        <v>4</v>
      </c>
      <c r="E43" s="280">
        <v>0</v>
      </c>
      <c r="F43" s="280">
        <v>6</v>
      </c>
      <c r="G43" s="279">
        <v>1123</v>
      </c>
      <c r="H43" s="280">
        <v>11</v>
      </c>
      <c r="I43" s="279">
        <v>166</v>
      </c>
      <c r="J43" s="279">
        <v>44</v>
      </c>
      <c r="K43" s="280">
        <v>0</v>
      </c>
      <c r="L43" s="284">
        <f>SUM(B43:K43)</f>
        <v>7829</v>
      </c>
      <c r="M43" s="280">
        <v>2366</v>
      </c>
      <c r="N43" s="282">
        <f t="shared" si="18"/>
        <v>10195</v>
      </c>
      <c r="O43" s="121">
        <f t="shared" si="17"/>
        <v>-0.25496930722011107</v>
      </c>
      <c r="Q43" s="84"/>
      <c r="R43" s="118"/>
      <c r="S43" s="122"/>
      <c r="T43" s="122"/>
      <c r="U43" s="122"/>
      <c r="V43" s="84"/>
      <c r="W43" s="84"/>
      <c r="X43" s="122"/>
      <c r="Y43" s="84"/>
      <c r="Z43" s="122"/>
      <c r="AA43" s="122"/>
      <c r="AB43" s="84"/>
      <c r="AC43" s="86"/>
      <c r="AD43" s="84"/>
      <c r="AE43" s="117"/>
      <c r="AF43" s="123"/>
      <c r="AG43" s="84"/>
    </row>
    <row r="44" spans="1:33" s="76" customFormat="1" x14ac:dyDescent="0.3">
      <c r="A44" s="125" t="s">
        <v>30</v>
      </c>
      <c r="B44" s="314">
        <f t="shared" ref="B44:M44" si="19">SUM(B35:B43)</f>
        <v>3903</v>
      </c>
      <c r="C44" s="314">
        <f t="shared" si="19"/>
        <v>4700</v>
      </c>
      <c r="D44" s="314">
        <f t="shared" si="19"/>
        <v>15</v>
      </c>
      <c r="E44" s="314">
        <f t="shared" si="19"/>
        <v>0</v>
      </c>
      <c r="F44" s="314">
        <f t="shared" si="19"/>
        <v>17</v>
      </c>
      <c r="G44" s="314">
        <f t="shared" si="19"/>
        <v>1712</v>
      </c>
      <c r="H44" s="314">
        <f t="shared" si="19"/>
        <v>12</v>
      </c>
      <c r="I44" s="314">
        <f t="shared" si="19"/>
        <v>202</v>
      </c>
      <c r="J44" s="314">
        <f t="shared" si="19"/>
        <v>73</v>
      </c>
      <c r="K44" s="314">
        <f t="shared" si="19"/>
        <v>0</v>
      </c>
      <c r="L44" s="314">
        <f t="shared" si="19"/>
        <v>10634</v>
      </c>
      <c r="M44" s="315">
        <f t="shared" si="19"/>
        <v>4637</v>
      </c>
      <c r="N44" s="282">
        <f t="shared" si="18"/>
        <v>15271</v>
      </c>
      <c r="O44" s="121">
        <f t="shared" si="17"/>
        <v>-0.21433348767813962</v>
      </c>
      <c r="Q44" s="86"/>
      <c r="R44" s="117"/>
      <c r="S44" s="126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7"/>
      <c r="AE44" s="117"/>
      <c r="AF44" s="127"/>
      <c r="AG44" s="86"/>
    </row>
    <row r="45" spans="1:33" x14ac:dyDescent="0.3">
      <c r="A45" s="116" t="s">
        <v>0</v>
      </c>
      <c r="B45" s="288">
        <f t="shared" ref="B45:L45" si="20">SUM(B44-B60)/B60</f>
        <v>-0.36895715440582055</v>
      </c>
      <c r="C45" s="288">
        <f t="shared" si="20"/>
        <v>-0.27457941040283995</v>
      </c>
      <c r="D45" s="288">
        <f t="shared" si="20"/>
        <v>-0.4642857142857143</v>
      </c>
      <c r="E45" s="288">
        <f t="shared" si="20"/>
        <v>-1</v>
      </c>
      <c r="F45" s="288">
        <f t="shared" si="20"/>
        <v>0.21428571428571427</v>
      </c>
      <c r="G45" s="288">
        <f t="shared" si="20"/>
        <v>-7.2589382448537382E-2</v>
      </c>
      <c r="H45" s="288">
        <f t="shared" si="20"/>
        <v>0</v>
      </c>
      <c r="I45" s="288">
        <f t="shared" si="20"/>
        <v>-6.0465116279069767E-2</v>
      </c>
      <c r="J45" s="288">
        <f t="shared" si="20"/>
        <v>-0.76065573770491801</v>
      </c>
      <c r="K45" s="288">
        <v>0</v>
      </c>
      <c r="L45" s="288">
        <f t="shared" si="20"/>
        <v>-0.29510804719607581</v>
      </c>
      <c r="M45" s="288">
        <f>SUM(M44-M60)/M60</f>
        <v>6.5732015628591128E-2</v>
      </c>
      <c r="N45" s="289">
        <f>SUM(N44-N60)/N60</f>
        <v>-0.21433348767813962</v>
      </c>
      <c r="O45" s="280"/>
      <c r="Q45" s="84"/>
      <c r="R45" s="118"/>
      <c r="S45" s="131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27"/>
      <c r="AF45" s="84"/>
      <c r="AG45" s="84"/>
    </row>
    <row r="46" spans="1:33" s="76" customFormat="1" x14ac:dyDescent="0.3">
      <c r="A46" s="133" t="s">
        <v>169</v>
      </c>
      <c r="B46" s="284"/>
      <c r="C46" s="281">
        <v>3332</v>
      </c>
      <c r="D46" s="284"/>
      <c r="E46" s="284"/>
      <c r="F46" s="281"/>
      <c r="G46" s="281">
        <v>178</v>
      </c>
      <c r="H46" s="284"/>
      <c r="I46" s="284"/>
      <c r="J46" s="281">
        <v>74</v>
      </c>
      <c r="K46" s="284"/>
      <c r="L46" s="287">
        <v>6155</v>
      </c>
      <c r="M46" s="285"/>
      <c r="N46" s="437"/>
      <c r="O46" s="286"/>
      <c r="Q46" s="86"/>
      <c r="R46" s="135"/>
      <c r="S46" s="126"/>
      <c r="T46" s="86"/>
      <c r="U46" s="119"/>
      <c r="V46" s="119"/>
      <c r="W46" s="119"/>
      <c r="X46" s="119"/>
      <c r="Y46" s="119"/>
      <c r="Z46" s="119"/>
      <c r="AA46" s="119"/>
      <c r="AB46" s="119"/>
      <c r="AC46" s="119"/>
      <c r="AD46" s="117"/>
      <c r="AE46" s="136"/>
      <c r="AF46" s="127"/>
      <c r="AG46" s="86"/>
    </row>
    <row r="47" spans="1:33" s="76" customFormat="1" x14ac:dyDescent="0.3">
      <c r="A47" s="135"/>
      <c r="B47" s="137" t="s">
        <v>189</v>
      </c>
      <c r="C47" s="83"/>
      <c r="D47" s="138"/>
      <c r="E47" s="138"/>
      <c r="F47" s="138"/>
      <c r="G47" s="138"/>
      <c r="H47" s="138"/>
      <c r="I47" s="138"/>
      <c r="J47" s="138"/>
      <c r="K47" s="138"/>
      <c r="L47" s="138"/>
      <c r="M47" s="139"/>
      <c r="N47" s="136"/>
      <c r="O47" s="140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3" s="76" customFormat="1" x14ac:dyDescent="0.3">
      <c r="A48" s="135"/>
      <c r="B48" s="137"/>
      <c r="C48" s="83"/>
      <c r="D48" s="138"/>
      <c r="E48" s="138"/>
      <c r="F48" s="138"/>
      <c r="G48" s="138"/>
      <c r="H48" s="138"/>
      <c r="I48" s="138"/>
      <c r="J48" s="138"/>
      <c r="K48" s="138"/>
      <c r="L48" s="138"/>
      <c r="M48" s="139"/>
      <c r="N48" s="136"/>
      <c r="O48" s="140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 x14ac:dyDescent="0.3">
      <c r="A49" s="115" t="s">
        <v>179</v>
      </c>
    </row>
    <row r="50" spans="1:33" s="169" customFormat="1" x14ac:dyDescent="0.3">
      <c r="A50" s="167"/>
      <c r="B50" s="167" t="s">
        <v>183</v>
      </c>
      <c r="C50" s="167" t="s">
        <v>33</v>
      </c>
      <c r="D50" s="167" t="s">
        <v>34</v>
      </c>
      <c r="E50" s="167" t="s">
        <v>35</v>
      </c>
      <c r="F50" s="167" t="s">
        <v>36</v>
      </c>
      <c r="G50" s="167" t="s">
        <v>37</v>
      </c>
      <c r="H50" s="167" t="s">
        <v>38</v>
      </c>
      <c r="I50" s="167" t="s">
        <v>136</v>
      </c>
      <c r="J50" s="167" t="s">
        <v>39</v>
      </c>
      <c r="K50" s="167" t="s">
        <v>40</v>
      </c>
      <c r="L50" s="203" t="s">
        <v>41</v>
      </c>
      <c r="M50" s="204" t="s">
        <v>42</v>
      </c>
      <c r="N50" s="205" t="s">
        <v>41</v>
      </c>
      <c r="O50" s="204" t="s">
        <v>0</v>
      </c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7"/>
      <c r="AD50" s="208"/>
      <c r="AE50" s="209"/>
      <c r="AF50" s="208"/>
      <c r="AG50" s="206"/>
    </row>
    <row r="51" spans="1:33" x14ac:dyDescent="0.3">
      <c r="A51" s="75" t="s">
        <v>158</v>
      </c>
      <c r="B51" s="279">
        <v>15</v>
      </c>
      <c r="C51" s="279">
        <v>70</v>
      </c>
      <c r="D51" s="279">
        <v>0</v>
      </c>
      <c r="E51" s="280">
        <v>0</v>
      </c>
      <c r="F51" s="280">
        <v>0</v>
      </c>
      <c r="G51" s="279">
        <v>18</v>
      </c>
      <c r="H51" s="280">
        <v>0</v>
      </c>
      <c r="I51" s="279">
        <v>0</v>
      </c>
      <c r="J51" s="279">
        <v>2</v>
      </c>
      <c r="K51" s="280">
        <v>0</v>
      </c>
      <c r="L51" s="281">
        <f>SUM(B51:K51)</f>
        <v>105</v>
      </c>
      <c r="M51" s="280">
        <f>12+6</f>
        <v>18</v>
      </c>
      <c r="N51" s="282">
        <f>SUM(L51:M51)</f>
        <v>123</v>
      </c>
      <c r="O51" s="121">
        <f t="shared" ref="O51:O60" si="21">SUM(N51-N67)/N67</f>
        <v>-0.14583333333333334</v>
      </c>
      <c r="Q51" s="84"/>
      <c r="R51" s="84"/>
      <c r="S51" s="122"/>
      <c r="T51" s="122"/>
      <c r="U51" s="122"/>
      <c r="V51" s="84"/>
      <c r="W51" s="84"/>
      <c r="X51" s="122"/>
      <c r="Y51" s="84"/>
      <c r="Z51" s="122"/>
      <c r="AA51" s="122"/>
      <c r="AB51" s="84"/>
      <c r="AC51" s="86"/>
      <c r="AD51" s="84"/>
      <c r="AE51" s="117"/>
      <c r="AF51" s="123"/>
      <c r="AG51" s="84"/>
    </row>
    <row r="52" spans="1:33" x14ac:dyDescent="0.3">
      <c r="A52" s="124" t="s">
        <v>157</v>
      </c>
      <c r="B52" s="279">
        <v>1</v>
      </c>
      <c r="C52" s="279">
        <v>54</v>
      </c>
      <c r="D52" s="279">
        <v>0</v>
      </c>
      <c r="E52" s="280">
        <v>0</v>
      </c>
      <c r="F52" s="280">
        <v>0</v>
      </c>
      <c r="G52" s="279">
        <v>5</v>
      </c>
      <c r="H52" s="280">
        <v>0</v>
      </c>
      <c r="I52" s="279">
        <v>0</v>
      </c>
      <c r="J52" s="279">
        <v>0</v>
      </c>
      <c r="K52" s="280">
        <v>0</v>
      </c>
      <c r="L52" s="281">
        <f>SUM(B52:K52)</f>
        <v>60</v>
      </c>
      <c r="M52" s="280">
        <v>30</v>
      </c>
      <c r="N52" s="282">
        <f t="shared" ref="N52:N55" si="22">SUM(L52:M52)</f>
        <v>90</v>
      </c>
      <c r="O52" s="121">
        <f t="shared" si="21"/>
        <v>-0.31818181818181818</v>
      </c>
      <c r="Q52" s="84"/>
      <c r="R52" s="118"/>
      <c r="S52" s="122"/>
      <c r="T52" s="122"/>
      <c r="U52" s="122"/>
      <c r="V52" s="84"/>
      <c r="W52" s="84"/>
      <c r="X52" s="122"/>
      <c r="Y52" s="84"/>
      <c r="Z52" s="122"/>
      <c r="AA52" s="122"/>
      <c r="AB52" s="84"/>
      <c r="AC52" s="86"/>
      <c r="AD52" s="84"/>
      <c r="AE52" s="117"/>
      <c r="AF52" s="123"/>
      <c r="AG52" s="84"/>
    </row>
    <row r="53" spans="1:33" x14ac:dyDescent="0.3">
      <c r="A53" s="124" t="s">
        <v>45</v>
      </c>
      <c r="B53" s="279">
        <v>0</v>
      </c>
      <c r="C53" s="279">
        <v>24</v>
      </c>
      <c r="D53" s="279">
        <v>0</v>
      </c>
      <c r="E53" s="280">
        <v>0</v>
      </c>
      <c r="F53" s="280">
        <v>0</v>
      </c>
      <c r="G53" s="279">
        <v>0</v>
      </c>
      <c r="H53" s="280">
        <v>0</v>
      </c>
      <c r="I53" s="279">
        <v>0</v>
      </c>
      <c r="J53" s="279">
        <v>0</v>
      </c>
      <c r="K53" s="280">
        <v>0</v>
      </c>
      <c r="L53" s="281">
        <f t="shared" ref="L53:L58" si="23">SUM(B53:K53)</f>
        <v>24</v>
      </c>
      <c r="M53" s="280">
        <v>1</v>
      </c>
      <c r="N53" s="282">
        <f t="shared" si="22"/>
        <v>25</v>
      </c>
      <c r="O53" s="121">
        <f t="shared" si="21"/>
        <v>0.31578947368421051</v>
      </c>
      <c r="Q53" s="84"/>
      <c r="R53" s="118"/>
      <c r="S53" s="122"/>
      <c r="T53" s="122"/>
      <c r="U53" s="122"/>
      <c r="V53" s="84"/>
      <c r="W53" s="84"/>
      <c r="X53" s="122"/>
      <c r="Y53" s="84"/>
      <c r="Z53" s="122"/>
      <c r="AA53" s="122"/>
      <c r="AB53" s="84"/>
      <c r="AC53" s="86"/>
      <c r="AD53" s="84"/>
      <c r="AE53" s="117"/>
      <c r="AF53" s="123"/>
      <c r="AG53" s="84"/>
    </row>
    <row r="54" spans="1:33" x14ac:dyDescent="0.3">
      <c r="A54" s="124" t="s">
        <v>47</v>
      </c>
      <c r="B54" s="279">
        <f>2+157+37</f>
        <v>196</v>
      </c>
      <c r="C54" s="279">
        <f>70+762</f>
        <v>832</v>
      </c>
      <c r="D54" s="279">
        <v>10</v>
      </c>
      <c r="E54" s="280">
        <v>2</v>
      </c>
      <c r="F54" s="280">
        <v>1</v>
      </c>
      <c r="G54" s="279">
        <v>213</v>
      </c>
      <c r="H54" s="280">
        <v>0</v>
      </c>
      <c r="I54" s="279">
        <v>3</v>
      </c>
      <c r="J54" s="279">
        <v>5</v>
      </c>
      <c r="K54" s="280">
        <v>0</v>
      </c>
      <c r="L54" s="281">
        <f t="shared" si="23"/>
        <v>1262</v>
      </c>
      <c r="M54" s="280">
        <v>1380</v>
      </c>
      <c r="N54" s="282">
        <f t="shared" si="22"/>
        <v>2642</v>
      </c>
      <c r="O54" s="121">
        <f t="shared" si="21"/>
        <v>-0.10288624787775891</v>
      </c>
      <c r="Q54" s="84"/>
      <c r="R54" s="118"/>
      <c r="S54" s="122"/>
      <c r="T54" s="122"/>
      <c r="U54" s="122"/>
      <c r="V54" s="84"/>
      <c r="W54" s="84"/>
      <c r="X54" s="122"/>
      <c r="Y54" s="84"/>
      <c r="Z54" s="122"/>
      <c r="AA54" s="122"/>
      <c r="AB54" s="84"/>
      <c r="AC54" s="86"/>
      <c r="AD54" s="84"/>
      <c r="AE54" s="117"/>
      <c r="AF54" s="123"/>
      <c r="AG54" s="84"/>
    </row>
    <row r="55" spans="1:33" x14ac:dyDescent="0.3">
      <c r="A55" s="124" t="s">
        <v>156</v>
      </c>
      <c r="B55" s="279">
        <v>1</v>
      </c>
      <c r="C55" s="279">
        <v>5</v>
      </c>
      <c r="D55" s="279">
        <v>0</v>
      </c>
      <c r="E55" s="280">
        <v>0</v>
      </c>
      <c r="F55" s="280">
        <v>0</v>
      </c>
      <c r="G55" s="279">
        <v>9</v>
      </c>
      <c r="H55" s="280">
        <v>0</v>
      </c>
      <c r="I55" s="279">
        <v>2</v>
      </c>
      <c r="J55" s="279">
        <v>0</v>
      </c>
      <c r="K55" s="280">
        <v>0</v>
      </c>
      <c r="L55" s="281">
        <f t="shared" si="23"/>
        <v>17</v>
      </c>
      <c r="M55" s="280">
        <v>4</v>
      </c>
      <c r="N55" s="282">
        <f t="shared" si="22"/>
        <v>21</v>
      </c>
      <c r="O55" s="121">
        <f t="shared" si="21"/>
        <v>-0.72727272727272729</v>
      </c>
      <c r="Q55" s="84"/>
      <c r="R55" s="118"/>
      <c r="S55" s="122"/>
      <c r="T55" s="122"/>
      <c r="U55" s="122"/>
      <c r="V55" s="84"/>
      <c r="W55" s="84"/>
      <c r="X55" s="122"/>
      <c r="Y55" s="84"/>
      <c r="Z55" s="122"/>
      <c r="AA55" s="122"/>
      <c r="AB55" s="84"/>
      <c r="AC55" s="86"/>
      <c r="AD55" s="84"/>
      <c r="AE55" s="117"/>
      <c r="AF55" s="123"/>
      <c r="AG55" s="84"/>
    </row>
    <row r="56" spans="1:33" x14ac:dyDescent="0.3">
      <c r="A56" s="124" t="s">
        <v>49</v>
      </c>
      <c r="B56" s="279">
        <v>0</v>
      </c>
      <c r="C56" s="279">
        <v>900</v>
      </c>
      <c r="D56" s="279">
        <v>6</v>
      </c>
      <c r="E56" s="280">
        <v>0</v>
      </c>
      <c r="F56" s="280">
        <v>6</v>
      </c>
      <c r="G56" s="279">
        <v>0</v>
      </c>
      <c r="H56" s="280">
        <v>0</v>
      </c>
      <c r="I56" s="279">
        <v>0</v>
      </c>
      <c r="J56" s="279">
        <v>2</v>
      </c>
      <c r="K56" s="280">
        <v>0</v>
      </c>
      <c r="L56" s="281">
        <f t="shared" si="23"/>
        <v>914</v>
      </c>
      <c r="M56" s="280">
        <f>53+50</f>
        <v>103</v>
      </c>
      <c r="N56" s="282">
        <f>SUM(L56:M56)</f>
        <v>1017</v>
      </c>
      <c r="O56" s="121">
        <f t="shared" si="21"/>
        <v>-1.262135922330097E-2</v>
      </c>
      <c r="Q56" s="84"/>
      <c r="R56" s="118"/>
      <c r="S56" s="122"/>
      <c r="T56" s="122"/>
      <c r="U56" s="122"/>
      <c r="V56" s="84"/>
      <c r="W56" s="84"/>
      <c r="X56" s="122"/>
      <c r="Y56" s="84"/>
      <c r="Z56" s="122"/>
      <c r="AA56" s="122"/>
      <c r="AB56" s="84"/>
      <c r="AC56" s="86"/>
      <c r="AD56" s="84"/>
      <c r="AE56" s="117"/>
      <c r="AF56" s="123"/>
      <c r="AG56" s="84"/>
    </row>
    <row r="57" spans="1:33" x14ac:dyDescent="0.3">
      <c r="A57" s="124" t="s">
        <v>182</v>
      </c>
      <c r="B57" s="279">
        <v>5</v>
      </c>
      <c r="C57" s="279">
        <v>128</v>
      </c>
      <c r="D57" s="279">
        <v>0</v>
      </c>
      <c r="E57" s="280">
        <v>0</v>
      </c>
      <c r="F57" s="280">
        <v>0</v>
      </c>
      <c r="G57" s="279">
        <v>5</v>
      </c>
      <c r="H57" s="280">
        <v>0</v>
      </c>
      <c r="I57" s="279">
        <v>0</v>
      </c>
      <c r="J57" s="279">
        <v>0</v>
      </c>
      <c r="K57" s="280">
        <v>0</v>
      </c>
      <c r="L57" s="281">
        <f t="shared" si="23"/>
        <v>138</v>
      </c>
      <c r="M57" s="280">
        <v>2</v>
      </c>
      <c r="N57" s="282">
        <f t="shared" ref="N57:N59" si="24">SUM(L57:M57)</f>
        <v>140</v>
      </c>
      <c r="O57" s="121">
        <f t="shared" si="21"/>
        <v>0.9178082191780822</v>
      </c>
      <c r="Q57" s="84"/>
      <c r="R57" s="118"/>
      <c r="S57" s="122"/>
      <c r="T57" s="122"/>
      <c r="U57" s="122"/>
      <c r="V57" s="84"/>
      <c r="W57" s="84"/>
      <c r="X57" s="122"/>
      <c r="Y57" s="84"/>
      <c r="Z57" s="122"/>
      <c r="AA57" s="122"/>
      <c r="AB57" s="84"/>
      <c r="AC57" s="86"/>
      <c r="AD57" s="84"/>
      <c r="AE57" s="117"/>
      <c r="AF57" s="123"/>
      <c r="AG57" s="84"/>
    </row>
    <row r="58" spans="1:33" x14ac:dyDescent="0.3">
      <c r="A58" s="124" t="s">
        <v>51</v>
      </c>
      <c r="B58" s="279">
        <v>205</v>
      </c>
      <c r="C58" s="279">
        <f>459+77</f>
        <v>536</v>
      </c>
      <c r="D58" s="279">
        <v>0</v>
      </c>
      <c r="E58" s="280">
        <v>0</v>
      </c>
      <c r="F58" s="280">
        <v>0</v>
      </c>
      <c r="G58" s="279">
        <f>415+46</f>
        <v>461</v>
      </c>
      <c r="H58" s="280">
        <v>0</v>
      </c>
      <c r="I58" s="279">
        <v>29</v>
      </c>
      <c r="J58" s="279">
        <v>1</v>
      </c>
      <c r="K58" s="280">
        <v>0</v>
      </c>
      <c r="L58" s="281">
        <f t="shared" si="23"/>
        <v>1232</v>
      </c>
      <c r="M58" s="280">
        <v>463</v>
      </c>
      <c r="N58" s="282">
        <f t="shared" si="24"/>
        <v>1695</v>
      </c>
      <c r="O58" s="121">
        <f t="shared" si="21"/>
        <v>-1.4534883720930232E-2</v>
      </c>
      <c r="Q58" s="84"/>
      <c r="R58" s="118"/>
      <c r="S58" s="122"/>
      <c r="T58" s="122"/>
      <c r="U58" s="122"/>
      <c r="V58" s="84"/>
      <c r="W58" s="84"/>
      <c r="X58" s="122"/>
      <c r="Y58" s="84"/>
      <c r="Z58" s="122"/>
      <c r="AA58" s="122"/>
      <c r="AB58" s="84"/>
      <c r="AC58" s="86"/>
      <c r="AD58" s="84"/>
      <c r="AE58" s="117"/>
      <c r="AF58" s="123"/>
      <c r="AG58" s="84"/>
    </row>
    <row r="59" spans="1:33" x14ac:dyDescent="0.3">
      <c r="A59" s="124" t="s">
        <v>52</v>
      </c>
      <c r="B59" s="279">
        <f>1+80+5681</f>
        <v>5762</v>
      </c>
      <c r="C59" s="279">
        <f>2+153+18+3757</f>
        <v>3930</v>
      </c>
      <c r="D59" s="279">
        <v>12</v>
      </c>
      <c r="E59" s="280">
        <v>0</v>
      </c>
      <c r="F59" s="280">
        <v>7</v>
      </c>
      <c r="G59" s="279">
        <f>62+10+1063</f>
        <v>1135</v>
      </c>
      <c r="H59" s="280">
        <v>12</v>
      </c>
      <c r="I59" s="279">
        <v>181</v>
      </c>
      <c r="J59" s="279">
        <v>295</v>
      </c>
      <c r="K59" s="280">
        <v>0</v>
      </c>
      <c r="L59" s="281">
        <f>SUM(B59:K59)</f>
        <v>11334</v>
      </c>
      <c r="M59" s="280">
        <v>2350</v>
      </c>
      <c r="N59" s="282">
        <f t="shared" si="24"/>
        <v>13684</v>
      </c>
      <c r="O59" s="121">
        <f t="shared" si="21"/>
        <v>0.19510917030567684</v>
      </c>
      <c r="Q59" s="84"/>
      <c r="R59" s="118"/>
      <c r="S59" s="122"/>
      <c r="T59" s="122"/>
      <c r="U59" s="122"/>
      <c r="V59" s="84"/>
      <c r="W59" s="84"/>
      <c r="X59" s="122"/>
      <c r="Y59" s="84"/>
      <c r="Z59" s="122"/>
      <c r="AA59" s="122"/>
      <c r="AB59" s="84"/>
      <c r="AC59" s="86"/>
      <c r="AD59" s="84"/>
      <c r="AE59" s="117"/>
      <c r="AF59" s="123"/>
      <c r="AG59" s="84"/>
    </row>
    <row r="60" spans="1:33" s="76" customFormat="1" x14ac:dyDescent="0.3">
      <c r="A60" s="125" t="s">
        <v>30</v>
      </c>
      <c r="B60" s="281">
        <f t="shared" ref="B60:M60" si="25">SUM(B51:B59)</f>
        <v>6185</v>
      </c>
      <c r="C60" s="283">
        <f t="shared" si="25"/>
        <v>6479</v>
      </c>
      <c r="D60" s="281">
        <f t="shared" si="25"/>
        <v>28</v>
      </c>
      <c r="E60" s="281">
        <f t="shared" si="25"/>
        <v>2</v>
      </c>
      <c r="F60" s="281">
        <f t="shared" si="25"/>
        <v>14</v>
      </c>
      <c r="G60" s="281">
        <f t="shared" si="25"/>
        <v>1846</v>
      </c>
      <c r="H60" s="281">
        <f t="shared" si="25"/>
        <v>12</v>
      </c>
      <c r="I60" s="281">
        <f t="shared" si="25"/>
        <v>215</v>
      </c>
      <c r="J60" s="281">
        <f t="shared" si="25"/>
        <v>305</v>
      </c>
      <c r="K60" s="281">
        <f t="shared" si="25"/>
        <v>0</v>
      </c>
      <c r="L60" s="284">
        <f t="shared" si="25"/>
        <v>15086</v>
      </c>
      <c r="M60" s="285">
        <f t="shared" si="25"/>
        <v>4351</v>
      </c>
      <c r="N60" s="282">
        <f t="shared" ref="N60" si="26">SUM(L60:M60)</f>
        <v>19437</v>
      </c>
      <c r="O60" s="79">
        <f t="shared" si="21"/>
        <v>0.10500284252416145</v>
      </c>
      <c r="Q60" s="86"/>
      <c r="R60" s="117"/>
      <c r="S60" s="126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7"/>
      <c r="AE60" s="117"/>
      <c r="AF60" s="127"/>
      <c r="AG60" s="86"/>
    </row>
    <row r="61" spans="1:33" x14ac:dyDescent="0.3">
      <c r="A61" s="116" t="s">
        <v>0</v>
      </c>
      <c r="B61" s="128">
        <f>SUM(B60-B76)/B76</f>
        <v>0.53131963357266654</v>
      </c>
      <c r="C61" s="129">
        <f>SUM(C60-C76)/C76</f>
        <v>5.6588388780169599E-2</v>
      </c>
      <c r="D61" s="129">
        <f>SUM(D60-D76)/D76</f>
        <v>0.8666666666666667</v>
      </c>
      <c r="E61" s="129">
        <v>0</v>
      </c>
      <c r="F61" s="129">
        <f>SUM(F60-F76)/F76</f>
        <v>0.75</v>
      </c>
      <c r="G61" s="129">
        <f>SUM(G60-G76)/G76</f>
        <v>-0.27208201892744477</v>
      </c>
      <c r="H61" s="129">
        <f>SUM(H60-H76)/H76</f>
        <v>-0.45454545454545453</v>
      </c>
      <c r="I61" s="129">
        <f>SUM(I60-I76)/I76</f>
        <v>1.2872340425531914</v>
      </c>
      <c r="J61" s="129">
        <f>SUM(J60-J76)/J76</f>
        <v>-0.40891472868217055</v>
      </c>
      <c r="K61" s="129">
        <v>0</v>
      </c>
      <c r="L61" s="129">
        <f>SUM(L60-L76)/L76</f>
        <v>0.12876917321361767</v>
      </c>
      <c r="M61" s="129">
        <f>SUM(M60-M76)/M76</f>
        <v>2.9822485207100593E-2</v>
      </c>
      <c r="N61" s="130">
        <f>SUM(N60-N76)/N76</f>
        <v>0.10500284252416145</v>
      </c>
      <c r="O61" s="75"/>
      <c r="Q61" s="84"/>
      <c r="R61" s="118"/>
      <c r="S61" s="131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27"/>
      <c r="AF61" s="84"/>
      <c r="AG61" s="84"/>
    </row>
    <row r="62" spans="1:33" s="76" customFormat="1" x14ac:dyDescent="0.3">
      <c r="A62" s="133" t="s">
        <v>169</v>
      </c>
      <c r="B62" s="134"/>
      <c r="C62" s="281">
        <v>6487</v>
      </c>
      <c r="D62" s="284"/>
      <c r="E62" s="284"/>
      <c r="F62" s="281">
        <v>3</v>
      </c>
      <c r="G62" s="284"/>
      <c r="H62" s="284"/>
      <c r="I62" s="284"/>
      <c r="J62" s="281">
        <v>34</v>
      </c>
      <c r="K62" s="284"/>
      <c r="L62" s="287">
        <v>6155</v>
      </c>
      <c r="M62" s="285"/>
      <c r="N62" s="437"/>
      <c r="O62" s="79"/>
      <c r="Q62" s="86"/>
      <c r="R62" s="135"/>
      <c r="S62" s="126"/>
      <c r="T62" s="86"/>
      <c r="U62" s="119"/>
      <c r="V62" s="119"/>
      <c r="W62" s="119"/>
      <c r="X62" s="119"/>
      <c r="Y62" s="119"/>
      <c r="Z62" s="119"/>
      <c r="AA62" s="119"/>
      <c r="AB62" s="119"/>
      <c r="AC62" s="119"/>
      <c r="AD62" s="117"/>
      <c r="AE62" s="136"/>
      <c r="AF62" s="127"/>
      <c r="AG62" s="86"/>
    </row>
    <row r="63" spans="1:33" s="76" customFormat="1" x14ac:dyDescent="0.3">
      <c r="A63" s="135"/>
      <c r="B63" s="137" t="s">
        <v>189</v>
      </c>
      <c r="C63" s="83"/>
      <c r="D63" s="138"/>
      <c r="E63" s="138"/>
      <c r="F63" s="138"/>
      <c r="G63" s="138"/>
      <c r="H63" s="138"/>
      <c r="I63" s="138"/>
      <c r="J63" s="138"/>
      <c r="K63" s="138"/>
      <c r="L63" s="138"/>
      <c r="M63" s="139"/>
      <c r="N63" s="136"/>
      <c r="O63" s="140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</row>
    <row r="64" spans="1:33" s="76" customFormat="1" x14ac:dyDescent="0.3">
      <c r="A64" s="135"/>
      <c r="B64" s="141"/>
      <c r="C64" s="83"/>
      <c r="D64" s="138"/>
      <c r="E64" s="138"/>
      <c r="F64" s="138"/>
      <c r="G64" s="138"/>
      <c r="H64" s="138"/>
      <c r="I64" s="138"/>
      <c r="J64" s="138"/>
      <c r="K64" s="138"/>
      <c r="L64" s="138"/>
      <c r="M64" s="139"/>
      <c r="N64" s="136"/>
      <c r="O64" s="140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</row>
    <row r="65" spans="1:18" x14ac:dyDescent="0.3">
      <c r="A65" s="115" t="s">
        <v>152</v>
      </c>
    </row>
    <row r="66" spans="1:18" s="169" customFormat="1" x14ac:dyDescent="0.3">
      <c r="A66" s="167"/>
      <c r="B66" s="167" t="s">
        <v>32</v>
      </c>
      <c r="C66" s="167" t="s">
        <v>33</v>
      </c>
      <c r="D66" s="167" t="s">
        <v>34</v>
      </c>
      <c r="E66" s="167" t="s">
        <v>35</v>
      </c>
      <c r="F66" s="167" t="s">
        <v>36</v>
      </c>
      <c r="G66" s="167" t="s">
        <v>37</v>
      </c>
      <c r="H66" s="167" t="s">
        <v>38</v>
      </c>
      <c r="I66" s="167" t="s">
        <v>136</v>
      </c>
      <c r="J66" s="167" t="s">
        <v>39</v>
      </c>
      <c r="K66" s="167" t="s">
        <v>40</v>
      </c>
      <c r="L66" s="203" t="s">
        <v>41</v>
      </c>
      <c r="M66" s="204" t="s">
        <v>42</v>
      </c>
      <c r="N66" s="210" t="s">
        <v>41</v>
      </c>
      <c r="O66" s="211"/>
    </row>
    <row r="67" spans="1:18" x14ac:dyDescent="0.3">
      <c r="A67" s="75" t="s">
        <v>158</v>
      </c>
      <c r="B67" s="279">
        <v>7</v>
      </c>
      <c r="C67" s="279">
        <v>40</v>
      </c>
      <c r="D67" s="279">
        <v>1</v>
      </c>
      <c r="E67" s="280">
        <v>0</v>
      </c>
      <c r="F67" s="280">
        <v>0</v>
      </c>
      <c r="G67" s="279">
        <v>9</v>
      </c>
      <c r="H67" s="280">
        <v>0</v>
      </c>
      <c r="I67" s="279">
        <v>0</v>
      </c>
      <c r="J67" s="279">
        <v>50</v>
      </c>
      <c r="K67" s="280">
        <v>0</v>
      </c>
      <c r="L67" s="281">
        <f>SUM(B67:K67)</f>
        <v>107</v>
      </c>
      <c r="M67" s="280">
        <v>37</v>
      </c>
      <c r="N67" s="296">
        <f>SUM(L67:M67)</f>
        <v>144</v>
      </c>
      <c r="O67" s="142"/>
      <c r="R67" s="77"/>
    </row>
    <row r="68" spans="1:18" x14ac:dyDescent="0.3">
      <c r="A68" s="124" t="s">
        <v>157</v>
      </c>
      <c r="B68" s="279">
        <v>4</v>
      </c>
      <c r="C68" s="279">
        <v>66</v>
      </c>
      <c r="D68" s="279">
        <v>0</v>
      </c>
      <c r="E68" s="280">
        <v>0</v>
      </c>
      <c r="F68" s="280">
        <v>0</v>
      </c>
      <c r="G68" s="279">
        <v>16</v>
      </c>
      <c r="H68" s="280">
        <v>0</v>
      </c>
      <c r="I68" s="279">
        <v>0</v>
      </c>
      <c r="J68" s="279">
        <v>0</v>
      </c>
      <c r="K68" s="280">
        <v>0</v>
      </c>
      <c r="L68" s="281">
        <f>SUM(B68:K68)</f>
        <v>86</v>
      </c>
      <c r="M68" s="280">
        <v>46</v>
      </c>
      <c r="N68" s="296">
        <f t="shared" ref="N68:N76" si="27">SUM(L68:M68)</f>
        <v>132</v>
      </c>
      <c r="O68" s="142"/>
    </row>
    <row r="69" spans="1:18" x14ac:dyDescent="0.3">
      <c r="A69" s="124" t="s">
        <v>45</v>
      </c>
      <c r="B69" s="279">
        <v>0</v>
      </c>
      <c r="C69" s="279">
        <v>13</v>
      </c>
      <c r="D69" s="279">
        <v>0</v>
      </c>
      <c r="E69" s="280">
        <v>0</v>
      </c>
      <c r="F69" s="280">
        <v>0</v>
      </c>
      <c r="G69" s="279">
        <v>5</v>
      </c>
      <c r="H69" s="280">
        <v>0</v>
      </c>
      <c r="I69" s="279">
        <v>0</v>
      </c>
      <c r="J69" s="279">
        <v>0</v>
      </c>
      <c r="K69" s="280">
        <v>0</v>
      </c>
      <c r="L69" s="281">
        <f t="shared" ref="L69:L74" si="28">SUM(B69:K69)</f>
        <v>18</v>
      </c>
      <c r="M69" s="280">
        <v>1</v>
      </c>
      <c r="N69" s="296">
        <f t="shared" si="27"/>
        <v>19</v>
      </c>
      <c r="O69" s="142"/>
    </row>
    <row r="70" spans="1:18" x14ac:dyDescent="0.3">
      <c r="A70" s="124" t="s">
        <v>47</v>
      </c>
      <c r="B70" s="279">
        <v>136</v>
      </c>
      <c r="C70" s="279">
        <v>800</v>
      </c>
      <c r="D70" s="279">
        <v>2</v>
      </c>
      <c r="E70" s="280">
        <v>0</v>
      </c>
      <c r="F70" s="280">
        <v>0</v>
      </c>
      <c r="G70" s="279">
        <v>439</v>
      </c>
      <c r="H70" s="280">
        <v>0</v>
      </c>
      <c r="I70" s="279">
        <v>0</v>
      </c>
      <c r="J70" s="279">
        <v>88</v>
      </c>
      <c r="K70" s="280">
        <v>1</v>
      </c>
      <c r="L70" s="281">
        <f t="shared" si="28"/>
        <v>1466</v>
      </c>
      <c r="M70" s="280">
        <v>1479</v>
      </c>
      <c r="N70" s="296">
        <f t="shared" si="27"/>
        <v>2945</v>
      </c>
      <c r="O70" s="142"/>
    </row>
    <row r="71" spans="1:18" x14ac:dyDescent="0.3">
      <c r="A71" s="124" t="s">
        <v>156</v>
      </c>
      <c r="B71" s="279">
        <v>27</v>
      </c>
      <c r="C71" s="279">
        <v>7</v>
      </c>
      <c r="D71" s="279">
        <v>0</v>
      </c>
      <c r="E71" s="280">
        <v>0</v>
      </c>
      <c r="F71" s="280">
        <v>0</v>
      </c>
      <c r="G71" s="279">
        <v>31</v>
      </c>
      <c r="H71" s="280">
        <v>0</v>
      </c>
      <c r="I71" s="279">
        <v>0</v>
      </c>
      <c r="J71" s="279">
        <v>0</v>
      </c>
      <c r="K71" s="280">
        <v>0</v>
      </c>
      <c r="L71" s="281">
        <f t="shared" si="28"/>
        <v>65</v>
      </c>
      <c r="M71" s="280">
        <v>12</v>
      </c>
      <c r="N71" s="296">
        <f t="shared" si="27"/>
        <v>77</v>
      </c>
      <c r="O71" s="142"/>
    </row>
    <row r="72" spans="1:18" x14ac:dyDescent="0.3">
      <c r="A72" s="124" t="s">
        <v>49</v>
      </c>
      <c r="B72" s="279">
        <v>0</v>
      </c>
      <c r="C72" s="279">
        <v>900</v>
      </c>
      <c r="D72" s="279">
        <v>2</v>
      </c>
      <c r="E72" s="280">
        <v>0</v>
      </c>
      <c r="F72" s="280">
        <v>3</v>
      </c>
      <c r="G72" s="279"/>
      <c r="H72" s="280">
        <v>0</v>
      </c>
      <c r="I72" s="279">
        <v>0</v>
      </c>
      <c r="J72" s="279">
        <v>84</v>
      </c>
      <c r="K72" s="280">
        <v>0</v>
      </c>
      <c r="L72" s="281">
        <f t="shared" si="28"/>
        <v>989</v>
      </c>
      <c r="M72" s="280">
        <v>41</v>
      </c>
      <c r="N72" s="296">
        <f>SUM(L72:M72)</f>
        <v>1030</v>
      </c>
      <c r="O72" s="142"/>
    </row>
    <row r="73" spans="1:18" x14ac:dyDescent="0.3">
      <c r="A73" s="124" t="s">
        <v>155</v>
      </c>
      <c r="B73" s="279">
        <v>29</v>
      </c>
      <c r="C73" s="279">
        <v>23</v>
      </c>
      <c r="D73" s="279">
        <v>7</v>
      </c>
      <c r="E73" s="280">
        <v>0</v>
      </c>
      <c r="F73" s="280">
        <v>0</v>
      </c>
      <c r="G73" s="279">
        <v>3</v>
      </c>
      <c r="H73" s="280">
        <v>0</v>
      </c>
      <c r="I73" s="279">
        <v>0</v>
      </c>
      <c r="J73" s="279">
        <v>0</v>
      </c>
      <c r="K73" s="280">
        <v>1</v>
      </c>
      <c r="L73" s="281">
        <f t="shared" si="28"/>
        <v>63</v>
      </c>
      <c r="M73" s="280">
        <v>10</v>
      </c>
      <c r="N73" s="296">
        <f t="shared" si="27"/>
        <v>73</v>
      </c>
      <c r="O73" s="142"/>
    </row>
    <row r="74" spans="1:18" x14ac:dyDescent="0.3">
      <c r="A74" s="124" t="s">
        <v>51</v>
      </c>
      <c r="B74" s="279">
        <v>74</v>
      </c>
      <c r="C74" s="279">
        <v>735</v>
      </c>
      <c r="D74" s="279">
        <v>1</v>
      </c>
      <c r="E74" s="280">
        <v>0</v>
      </c>
      <c r="F74" s="280">
        <v>0</v>
      </c>
      <c r="G74" s="279">
        <v>398</v>
      </c>
      <c r="H74" s="280">
        <v>0</v>
      </c>
      <c r="I74" s="279">
        <v>3</v>
      </c>
      <c r="J74" s="279">
        <v>5</v>
      </c>
      <c r="K74" s="280">
        <v>0</v>
      </c>
      <c r="L74" s="281">
        <f t="shared" si="28"/>
        <v>1216</v>
      </c>
      <c r="M74" s="280">
        <v>504</v>
      </c>
      <c r="N74" s="296">
        <f t="shared" si="27"/>
        <v>1720</v>
      </c>
      <c r="O74" s="142"/>
    </row>
    <row r="75" spans="1:18" x14ac:dyDescent="0.3">
      <c r="A75" s="124" t="s">
        <v>52</v>
      </c>
      <c r="B75" s="279">
        <v>3762</v>
      </c>
      <c r="C75" s="279">
        <v>3548</v>
      </c>
      <c r="D75" s="279">
        <v>2</v>
      </c>
      <c r="E75" s="280">
        <v>0</v>
      </c>
      <c r="F75" s="280">
        <v>5</v>
      </c>
      <c r="G75" s="279">
        <v>1635</v>
      </c>
      <c r="H75" s="280">
        <v>22</v>
      </c>
      <c r="I75" s="279">
        <v>91</v>
      </c>
      <c r="J75" s="279">
        <v>289</v>
      </c>
      <c r="K75" s="280">
        <v>1</v>
      </c>
      <c r="L75" s="281">
        <f>SUM(B75:K75)</f>
        <v>9355</v>
      </c>
      <c r="M75" s="280">
        <v>2095</v>
      </c>
      <c r="N75" s="296">
        <f t="shared" si="27"/>
        <v>11450</v>
      </c>
      <c r="O75" s="142"/>
    </row>
    <row r="76" spans="1:18" s="76" customFormat="1" x14ac:dyDescent="0.3">
      <c r="A76" s="125" t="s">
        <v>30</v>
      </c>
      <c r="B76" s="281">
        <f t="shared" ref="B76:M76" si="29">SUM(B67:B75)</f>
        <v>4039</v>
      </c>
      <c r="C76" s="281">
        <f t="shared" si="29"/>
        <v>6132</v>
      </c>
      <c r="D76" s="281">
        <f t="shared" si="29"/>
        <v>15</v>
      </c>
      <c r="E76" s="281">
        <f t="shared" si="29"/>
        <v>0</v>
      </c>
      <c r="F76" s="281">
        <f t="shared" si="29"/>
        <v>8</v>
      </c>
      <c r="G76" s="281">
        <f t="shared" si="29"/>
        <v>2536</v>
      </c>
      <c r="H76" s="281">
        <f t="shared" si="29"/>
        <v>22</v>
      </c>
      <c r="I76" s="281">
        <f t="shared" si="29"/>
        <v>94</v>
      </c>
      <c r="J76" s="281">
        <f t="shared" si="29"/>
        <v>516</v>
      </c>
      <c r="K76" s="281">
        <f t="shared" si="29"/>
        <v>3</v>
      </c>
      <c r="L76" s="281">
        <f t="shared" si="29"/>
        <v>13365</v>
      </c>
      <c r="M76" s="295">
        <f t="shared" si="29"/>
        <v>4225</v>
      </c>
      <c r="N76" s="296">
        <f t="shared" si="27"/>
        <v>17590</v>
      </c>
      <c r="O76" s="143"/>
    </row>
    <row r="77" spans="1:18" x14ac:dyDescent="0.3">
      <c r="A77" s="116" t="s">
        <v>0</v>
      </c>
      <c r="B77" s="128">
        <f t="shared" ref="B77:J77" si="30">SUM(B76-B94)/B94</f>
        <v>0.18272327964860907</v>
      </c>
      <c r="C77" s="129">
        <f t="shared" si="30"/>
        <v>3.8617886178861791E-2</v>
      </c>
      <c r="D77" s="129">
        <f t="shared" si="30"/>
        <v>-0.80263157894736847</v>
      </c>
      <c r="E77" s="129">
        <f t="shared" si="30"/>
        <v>-1</v>
      </c>
      <c r="F77" s="129">
        <f t="shared" si="30"/>
        <v>0</v>
      </c>
      <c r="G77" s="129">
        <f t="shared" si="30"/>
        <v>-0.27126436781609198</v>
      </c>
      <c r="H77" s="129">
        <f t="shared" si="30"/>
        <v>0.1</v>
      </c>
      <c r="I77" s="129">
        <f t="shared" si="30"/>
        <v>-0.5545023696682464</v>
      </c>
      <c r="J77" s="129">
        <f t="shared" si="30"/>
        <v>-0.1103448275862069</v>
      </c>
      <c r="K77" s="129">
        <v>0</v>
      </c>
      <c r="L77" s="129">
        <f>SUM(L76-L94)/L94</f>
        <v>-2.8847551228019182E-2</v>
      </c>
      <c r="M77" s="129">
        <f>SUM(M76-M94)/M94</f>
        <v>0.11802064038105319</v>
      </c>
      <c r="N77" s="144">
        <f>SUM(N76-N94)/N94</f>
        <v>2.7934553332193148E-3</v>
      </c>
      <c r="O77" s="145"/>
    </row>
    <row r="78" spans="1:18" s="76" customFormat="1" x14ac:dyDescent="0.3">
      <c r="A78" s="133" t="s">
        <v>169</v>
      </c>
      <c r="B78" s="134"/>
      <c r="C78" s="281">
        <v>3128</v>
      </c>
      <c r="D78" s="284"/>
      <c r="E78" s="284"/>
      <c r="F78" s="284"/>
      <c r="G78" s="284"/>
      <c r="H78" s="284"/>
      <c r="I78" s="284"/>
      <c r="J78" s="284"/>
      <c r="K78" s="284"/>
      <c r="L78" s="297">
        <v>3128</v>
      </c>
      <c r="M78" s="285"/>
      <c r="N78" s="437"/>
      <c r="O78" s="143"/>
    </row>
    <row r="79" spans="1:18" x14ac:dyDescent="0.3">
      <c r="A79" s="118"/>
      <c r="B79" s="146"/>
      <c r="C79" s="132"/>
      <c r="D79" s="132"/>
      <c r="E79" s="132"/>
      <c r="F79" s="132"/>
      <c r="G79" s="132"/>
      <c r="H79" s="132"/>
      <c r="I79" s="132"/>
      <c r="J79" s="132"/>
      <c r="K79" s="132"/>
      <c r="L79" s="127"/>
      <c r="M79" s="132"/>
      <c r="N79" s="127"/>
      <c r="O79" s="147"/>
    </row>
    <row r="80" spans="1:18" x14ac:dyDescent="0.3">
      <c r="A80" s="118"/>
      <c r="B80" s="146"/>
      <c r="C80" s="132"/>
      <c r="D80" s="132"/>
      <c r="E80" s="132"/>
      <c r="F80" s="132"/>
      <c r="G80" s="132"/>
      <c r="H80" s="132"/>
      <c r="I80" s="132"/>
      <c r="J80" s="132"/>
      <c r="K80" s="132"/>
      <c r="L80" s="127"/>
      <c r="M80" s="132"/>
      <c r="N80" s="127"/>
      <c r="O80" s="147"/>
    </row>
    <row r="81" spans="1:15" x14ac:dyDescent="0.3">
      <c r="A81" s="115" t="s">
        <v>142</v>
      </c>
    </row>
    <row r="82" spans="1:15" s="169" customFormat="1" x14ac:dyDescent="0.3">
      <c r="A82" s="167"/>
      <c r="B82" s="167" t="s">
        <v>32</v>
      </c>
      <c r="C82" s="167" t="s">
        <v>33</v>
      </c>
      <c r="D82" s="167" t="s">
        <v>34</v>
      </c>
      <c r="E82" s="167" t="s">
        <v>35</v>
      </c>
      <c r="F82" s="167" t="s">
        <v>36</v>
      </c>
      <c r="G82" s="167" t="s">
        <v>37</v>
      </c>
      <c r="H82" s="167" t="s">
        <v>38</v>
      </c>
      <c r="I82" s="167" t="s">
        <v>136</v>
      </c>
      <c r="J82" s="167" t="s">
        <v>39</v>
      </c>
      <c r="K82" s="167" t="s">
        <v>40</v>
      </c>
      <c r="L82" s="203" t="s">
        <v>41</v>
      </c>
      <c r="M82" s="204" t="s">
        <v>42</v>
      </c>
      <c r="N82" s="205" t="s">
        <v>41</v>
      </c>
      <c r="O82" s="208"/>
    </row>
    <row r="83" spans="1:15" x14ac:dyDescent="0.3">
      <c r="A83" s="75" t="s">
        <v>43</v>
      </c>
      <c r="B83" s="280">
        <v>14</v>
      </c>
      <c r="C83" s="280">
        <v>40</v>
      </c>
      <c r="D83" s="280">
        <v>0</v>
      </c>
      <c r="E83" s="280">
        <v>1</v>
      </c>
      <c r="F83" s="280">
        <v>0</v>
      </c>
      <c r="G83" s="280">
        <v>21</v>
      </c>
      <c r="H83" s="280">
        <v>5</v>
      </c>
      <c r="I83" s="280">
        <v>0</v>
      </c>
      <c r="J83" s="280">
        <v>6</v>
      </c>
      <c r="K83" s="280">
        <v>0</v>
      </c>
      <c r="L83" s="281">
        <f>SUM(B83:K83)</f>
        <v>87</v>
      </c>
      <c r="M83" s="280">
        <v>11</v>
      </c>
      <c r="N83" s="282">
        <f>SUM(L83:M83)</f>
        <v>98</v>
      </c>
      <c r="O83" s="148"/>
    </row>
    <row r="84" spans="1:15" x14ac:dyDescent="0.3">
      <c r="A84" s="124" t="s">
        <v>44</v>
      </c>
      <c r="B84" s="280">
        <v>9</v>
      </c>
      <c r="C84" s="280">
        <v>122</v>
      </c>
      <c r="D84" s="280">
        <v>0</v>
      </c>
      <c r="E84" s="280">
        <v>0</v>
      </c>
      <c r="F84" s="280">
        <v>0</v>
      </c>
      <c r="G84" s="280">
        <v>68</v>
      </c>
      <c r="H84" s="280">
        <v>0</v>
      </c>
      <c r="I84" s="280">
        <v>0</v>
      </c>
      <c r="J84" s="280">
        <v>0</v>
      </c>
      <c r="K84" s="280">
        <v>0</v>
      </c>
      <c r="L84" s="281">
        <f t="shared" ref="L84:L94" si="31">SUM(B84:K84)</f>
        <v>199</v>
      </c>
      <c r="M84" s="280">
        <v>133</v>
      </c>
      <c r="N84" s="282">
        <f t="shared" ref="N84:N94" si="32">SUM(L84:M84)</f>
        <v>332</v>
      </c>
      <c r="O84" s="148"/>
    </row>
    <row r="85" spans="1:15" x14ac:dyDescent="0.3">
      <c r="A85" s="124" t="s">
        <v>45</v>
      </c>
      <c r="B85" s="280">
        <v>1</v>
      </c>
      <c r="C85" s="280">
        <v>22</v>
      </c>
      <c r="D85" s="280">
        <v>0</v>
      </c>
      <c r="E85" s="280">
        <v>0</v>
      </c>
      <c r="F85" s="280">
        <v>0</v>
      </c>
      <c r="G85" s="280">
        <v>12</v>
      </c>
      <c r="H85" s="280">
        <v>0</v>
      </c>
      <c r="I85" s="280">
        <v>0</v>
      </c>
      <c r="J85" s="280">
        <v>0</v>
      </c>
      <c r="K85" s="280">
        <v>0</v>
      </c>
      <c r="L85" s="281">
        <f t="shared" si="31"/>
        <v>35</v>
      </c>
      <c r="M85" s="280">
        <v>25</v>
      </c>
      <c r="N85" s="282">
        <f t="shared" si="32"/>
        <v>60</v>
      </c>
      <c r="O85" s="148"/>
    </row>
    <row r="86" spans="1:15" x14ac:dyDescent="0.3">
      <c r="A86" s="124" t="s">
        <v>46</v>
      </c>
      <c r="B86" s="280">
        <v>0</v>
      </c>
      <c r="C86" s="280">
        <v>0</v>
      </c>
      <c r="D86" s="280">
        <v>0</v>
      </c>
      <c r="E86" s="280">
        <v>0</v>
      </c>
      <c r="F86" s="280">
        <v>0</v>
      </c>
      <c r="G86" s="280">
        <v>0</v>
      </c>
      <c r="H86" s="280">
        <v>0</v>
      </c>
      <c r="I86" s="280">
        <v>0</v>
      </c>
      <c r="J86" s="280">
        <v>0</v>
      </c>
      <c r="K86" s="280">
        <v>0</v>
      </c>
      <c r="L86" s="281">
        <f t="shared" si="31"/>
        <v>0</v>
      </c>
      <c r="M86" s="280">
        <v>0</v>
      </c>
      <c r="N86" s="282">
        <f t="shared" si="32"/>
        <v>0</v>
      </c>
      <c r="O86" s="149"/>
    </row>
    <row r="87" spans="1:15" x14ac:dyDescent="0.3">
      <c r="A87" s="124" t="s">
        <v>47</v>
      </c>
      <c r="B87" s="280">
        <v>101</v>
      </c>
      <c r="C87" s="280">
        <v>586</v>
      </c>
      <c r="D87" s="280">
        <v>2</v>
      </c>
      <c r="E87" s="280">
        <v>23</v>
      </c>
      <c r="F87" s="280">
        <v>1</v>
      </c>
      <c r="G87" s="280">
        <v>467</v>
      </c>
      <c r="H87" s="280">
        <v>0</v>
      </c>
      <c r="I87" s="280">
        <v>1</v>
      </c>
      <c r="J87" s="280">
        <v>101</v>
      </c>
      <c r="K87" s="280">
        <v>0</v>
      </c>
      <c r="L87" s="281">
        <f t="shared" si="31"/>
        <v>1282</v>
      </c>
      <c r="M87" s="280">
        <v>1011</v>
      </c>
      <c r="N87" s="282">
        <f t="shared" si="32"/>
        <v>2293</v>
      </c>
      <c r="O87" s="148"/>
    </row>
    <row r="88" spans="1:15" x14ac:dyDescent="0.3">
      <c r="A88" s="124" t="s">
        <v>48</v>
      </c>
      <c r="B88" s="280">
        <v>40</v>
      </c>
      <c r="C88" s="280">
        <v>21</v>
      </c>
      <c r="D88" s="280">
        <v>0</v>
      </c>
      <c r="E88" s="280">
        <v>0</v>
      </c>
      <c r="F88" s="280">
        <v>0</v>
      </c>
      <c r="G88" s="280">
        <v>54</v>
      </c>
      <c r="H88" s="280">
        <v>0</v>
      </c>
      <c r="I88" s="280">
        <v>0</v>
      </c>
      <c r="J88" s="280">
        <v>8</v>
      </c>
      <c r="K88" s="280">
        <v>0</v>
      </c>
      <c r="L88" s="281">
        <f t="shared" si="31"/>
        <v>123</v>
      </c>
      <c r="M88" s="280">
        <v>159</v>
      </c>
      <c r="N88" s="282">
        <f t="shared" si="32"/>
        <v>282</v>
      </c>
      <c r="O88" s="148"/>
    </row>
    <row r="89" spans="1:15" x14ac:dyDescent="0.3">
      <c r="A89" s="124" t="s">
        <v>49</v>
      </c>
      <c r="B89" s="280">
        <v>0</v>
      </c>
      <c r="C89" s="280">
        <v>790</v>
      </c>
      <c r="D89" s="280">
        <v>0</v>
      </c>
      <c r="E89" s="280">
        <v>2</v>
      </c>
      <c r="F89" s="280">
        <v>3</v>
      </c>
      <c r="G89" s="280">
        <v>0</v>
      </c>
      <c r="H89" s="280">
        <v>0</v>
      </c>
      <c r="I89" s="280">
        <v>0</v>
      </c>
      <c r="J89" s="280">
        <v>95</v>
      </c>
      <c r="K89" s="280">
        <v>0</v>
      </c>
      <c r="L89" s="281">
        <f t="shared" si="31"/>
        <v>890</v>
      </c>
      <c r="M89" s="280">
        <v>19</v>
      </c>
      <c r="N89" s="282">
        <f t="shared" si="32"/>
        <v>909</v>
      </c>
      <c r="O89" s="148"/>
    </row>
    <row r="90" spans="1:15" x14ac:dyDescent="0.3">
      <c r="A90" s="124" t="s">
        <v>50</v>
      </c>
      <c r="B90" s="280">
        <v>22</v>
      </c>
      <c r="C90" s="280">
        <v>32</v>
      </c>
      <c r="D90" s="280">
        <v>0</v>
      </c>
      <c r="E90" s="280">
        <v>0</v>
      </c>
      <c r="F90" s="280">
        <v>0</v>
      </c>
      <c r="G90" s="280">
        <v>14</v>
      </c>
      <c r="H90" s="280">
        <v>0</v>
      </c>
      <c r="I90" s="280">
        <v>0</v>
      </c>
      <c r="J90" s="280">
        <v>0</v>
      </c>
      <c r="K90" s="280">
        <v>0</v>
      </c>
      <c r="L90" s="281">
        <f t="shared" si="31"/>
        <v>68</v>
      </c>
      <c r="M90" s="280"/>
      <c r="N90" s="282">
        <f t="shared" si="32"/>
        <v>68</v>
      </c>
      <c r="O90" s="148"/>
    </row>
    <row r="91" spans="1:15" x14ac:dyDescent="0.3">
      <c r="A91" s="124" t="s">
        <v>51</v>
      </c>
      <c r="B91" s="280">
        <v>34</v>
      </c>
      <c r="C91" s="280">
        <v>537</v>
      </c>
      <c r="D91" s="280">
        <v>0</v>
      </c>
      <c r="E91" s="280">
        <v>0</v>
      </c>
      <c r="F91" s="280">
        <v>0</v>
      </c>
      <c r="G91" s="280">
        <v>710</v>
      </c>
      <c r="H91" s="280">
        <v>0</v>
      </c>
      <c r="I91" s="280">
        <v>5</v>
      </c>
      <c r="J91" s="280">
        <v>14</v>
      </c>
      <c r="K91" s="280">
        <v>0</v>
      </c>
      <c r="L91" s="281">
        <f t="shared" si="31"/>
        <v>1300</v>
      </c>
      <c r="M91" s="280">
        <v>421</v>
      </c>
      <c r="N91" s="282">
        <f t="shared" si="32"/>
        <v>1721</v>
      </c>
      <c r="O91" s="148"/>
    </row>
    <row r="92" spans="1:15" x14ac:dyDescent="0.3">
      <c r="A92" s="124" t="s">
        <v>52</v>
      </c>
      <c r="B92" s="280">
        <v>3193</v>
      </c>
      <c r="C92" s="280">
        <v>3750</v>
      </c>
      <c r="D92" s="280">
        <v>74</v>
      </c>
      <c r="E92" s="280">
        <v>42</v>
      </c>
      <c r="F92" s="280">
        <v>4</v>
      </c>
      <c r="G92" s="280">
        <v>2130</v>
      </c>
      <c r="H92" s="280">
        <v>14</v>
      </c>
      <c r="I92" s="280">
        <v>205</v>
      </c>
      <c r="J92" s="280">
        <v>355</v>
      </c>
      <c r="K92" s="280">
        <v>0</v>
      </c>
      <c r="L92" s="281">
        <f>SUM(B92:K92)</f>
        <v>9767</v>
      </c>
      <c r="M92" s="280">
        <v>2000</v>
      </c>
      <c r="N92" s="282">
        <f t="shared" si="32"/>
        <v>11767</v>
      </c>
      <c r="O92" s="148"/>
    </row>
    <row r="93" spans="1:15" x14ac:dyDescent="0.3">
      <c r="A93" s="124" t="s">
        <v>53</v>
      </c>
      <c r="B93" s="280">
        <v>1</v>
      </c>
      <c r="C93" s="280">
        <v>4</v>
      </c>
      <c r="D93" s="280">
        <v>0</v>
      </c>
      <c r="E93" s="280">
        <v>0</v>
      </c>
      <c r="F93" s="280">
        <v>0</v>
      </c>
      <c r="G93" s="280">
        <v>4</v>
      </c>
      <c r="H93" s="280">
        <v>1</v>
      </c>
      <c r="I93" s="280">
        <v>0</v>
      </c>
      <c r="J93" s="280">
        <v>1</v>
      </c>
      <c r="K93" s="280">
        <v>0</v>
      </c>
      <c r="L93" s="281">
        <f t="shared" si="31"/>
        <v>11</v>
      </c>
      <c r="M93" s="280">
        <v>0</v>
      </c>
      <c r="N93" s="282">
        <f t="shared" si="32"/>
        <v>11</v>
      </c>
      <c r="O93" s="148"/>
    </row>
    <row r="94" spans="1:15" s="76" customFormat="1" x14ac:dyDescent="0.3">
      <c r="A94" s="125" t="s">
        <v>30</v>
      </c>
      <c r="B94" s="281">
        <f t="shared" ref="B94:K94" si="33">SUM(B83:B93)</f>
        <v>3415</v>
      </c>
      <c r="C94" s="281">
        <f t="shared" si="33"/>
        <v>5904</v>
      </c>
      <c r="D94" s="281">
        <f t="shared" si="33"/>
        <v>76</v>
      </c>
      <c r="E94" s="281">
        <f t="shared" si="33"/>
        <v>68</v>
      </c>
      <c r="F94" s="281">
        <f t="shared" si="33"/>
        <v>8</v>
      </c>
      <c r="G94" s="281">
        <f t="shared" si="33"/>
        <v>3480</v>
      </c>
      <c r="H94" s="281">
        <f t="shared" si="33"/>
        <v>20</v>
      </c>
      <c r="I94" s="281">
        <f t="shared" si="33"/>
        <v>211</v>
      </c>
      <c r="J94" s="281">
        <f t="shared" si="33"/>
        <v>580</v>
      </c>
      <c r="K94" s="281">
        <f t="shared" si="33"/>
        <v>0</v>
      </c>
      <c r="L94" s="284">
        <f t="shared" si="31"/>
        <v>13762</v>
      </c>
      <c r="M94" s="285">
        <f>SUM(M83:M93)</f>
        <v>3779</v>
      </c>
      <c r="N94" s="282">
        <f t="shared" si="32"/>
        <v>17541</v>
      </c>
      <c r="O94" s="140"/>
    </row>
    <row r="95" spans="1:15" x14ac:dyDescent="0.3">
      <c r="A95" s="116" t="s">
        <v>0</v>
      </c>
      <c r="B95" s="128">
        <f t="shared" ref="B95:N95" si="34">SUM(B94-B109)/B109</f>
        <v>4.9391304347826086</v>
      </c>
      <c r="C95" s="129">
        <f t="shared" si="34"/>
        <v>-0.17954419121734297</v>
      </c>
      <c r="D95" s="129">
        <f t="shared" si="34"/>
        <v>-0.24</v>
      </c>
      <c r="E95" s="129">
        <f t="shared" si="34"/>
        <v>-0.16049382716049382</v>
      </c>
      <c r="F95" s="129">
        <f t="shared" si="34"/>
        <v>-0.2</v>
      </c>
      <c r="G95" s="129">
        <f t="shared" si="34"/>
        <v>-0.20256645279560037</v>
      </c>
      <c r="H95" s="129">
        <f t="shared" si="34"/>
        <v>-0.5</v>
      </c>
      <c r="I95" s="129">
        <f t="shared" si="34"/>
        <v>1.1100000000000001</v>
      </c>
      <c r="J95" s="129">
        <f t="shared" si="34"/>
        <v>-2.6845637583892617E-2</v>
      </c>
      <c r="K95" s="129">
        <f t="shared" si="34"/>
        <v>-1</v>
      </c>
      <c r="L95" s="130">
        <f t="shared" si="34"/>
        <v>5.3348641408342903E-2</v>
      </c>
      <c r="M95" s="129">
        <f t="shared" si="34"/>
        <v>-9.354761333653154E-2</v>
      </c>
      <c r="N95" s="130">
        <f t="shared" si="34"/>
        <v>1.781362423117094E-2</v>
      </c>
      <c r="O95" s="147"/>
    </row>
    <row r="96" spans="1:15" x14ac:dyDescent="0.3">
      <c r="B96" s="150"/>
      <c r="O96" s="147"/>
    </row>
    <row r="97" spans="1:14" x14ac:dyDescent="0.3">
      <c r="A97" s="115" t="s">
        <v>143</v>
      </c>
      <c r="B97" s="115"/>
    </row>
    <row r="98" spans="1:14" s="216" customFormat="1" x14ac:dyDescent="0.35">
      <c r="A98" s="212"/>
      <c r="B98" s="212" t="s">
        <v>32</v>
      </c>
      <c r="C98" s="212" t="s">
        <v>33</v>
      </c>
      <c r="D98" s="212" t="s">
        <v>34</v>
      </c>
      <c r="E98" s="212" t="s">
        <v>35</v>
      </c>
      <c r="F98" s="212" t="s">
        <v>36</v>
      </c>
      <c r="G98" s="212" t="s">
        <v>37</v>
      </c>
      <c r="H98" s="212" t="s">
        <v>38</v>
      </c>
      <c r="I98" s="212" t="s">
        <v>136</v>
      </c>
      <c r="J98" s="212" t="s">
        <v>39</v>
      </c>
      <c r="K98" s="212" t="s">
        <v>40</v>
      </c>
      <c r="L98" s="213" t="s">
        <v>41</v>
      </c>
      <c r="M98" s="214" t="s">
        <v>42</v>
      </c>
      <c r="N98" s="215" t="s">
        <v>41</v>
      </c>
    </row>
    <row r="99" spans="1:14" x14ac:dyDescent="0.3">
      <c r="A99" s="75" t="s">
        <v>43</v>
      </c>
      <c r="B99" s="280">
        <v>16</v>
      </c>
      <c r="C99" s="280">
        <v>52</v>
      </c>
      <c r="D99" s="280">
        <v>0</v>
      </c>
      <c r="E99" s="280">
        <v>1</v>
      </c>
      <c r="F99" s="280">
        <v>0</v>
      </c>
      <c r="G99" s="280">
        <v>31</v>
      </c>
      <c r="H99" s="280">
        <v>0</v>
      </c>
      <c r="I99" s="280">
        <v>1</v>
      </c>
      <c r="J99" s="280">
        <v>1</v>
      </c>
      <c r="K99" s="280">
        <v>0</v>
      </c>
      <c r="L99" s="281">
        <f>SUM(B99:K99)</f>
        <v>102</v>
      </c>
      <c r="M99" s="280">
        <v>9</v>
      </c>
      <c r="N99" s="282">
        <f>SUM(L99:M99)</f>
        <v>111</v>
      </c>
    </row>
    <row r="100" spans="1:14" x14ac:dyDescent="0.3">
      <c r="A100" s="124" t="s">
        <v>44</v>
      </c>
      <c r="B100" s="280">
        <v>2</v>
      </c>
      <c r="C100" s="280">
        <v>293</v>
      </c>
      <c r="D100" s="280">
        <v>0</v>
      </c>
      <c r="E100" s="280">
        <v>0</v>
      </c>
      <c r="F100" s="280">
        <v>0</v>
      </c>
      <c r="G100" s="280">
        <v>63</v>
      </c>
      <c r="H100" s="280">
        <v>0</v>
      </c>
      <c r="I100" s="280">
        <v>0</v>
      </c>
      <c r="J100" s="280">
        <v>0</v>
      </c>
      <c r="K100" s="280">
        <v>0</v>
      </c>
      <c r="L100" s="281">
        <f t="shared" ref="L100:L109" si="35">SUM(B100:K100)</f>
        <v>358</v>
      </c>
      <c r="M100" s="280">
        <v>0</v>
      </c>
      <c r="N100" s="282">
        <f t="shared" ref="N100:N109" si="36">SUM(L100:M100)</f>
        <v>358</v>
      </c>
    </row>
    <row r="101" spans="1:14" x14ac:dyDescent="0.3">
      <c r="A101" s="124" t="s">
        <v>45</v>
      </c>
      <c r="B101" s="280">
        <v>0</v>
      </c>
      <c r="C101" s="280">
        <v>41</v>
      </c>
      <c r="D101" s="280">
        <v>0</v>
      </c>
      <c r="E101" s="280">
        <v>1</v>
      </c>
      <c r="F101" s="280">
        <v>0</v>
      </c>
      <c r="G101" s="280">
        <v>9</v>
      </c>
      <c r="H101" s="280">
        <v>0</v>
      </c>
      <c r="I101" s="280">
        <v>0</v>
      </c>
      <c r="J101" s="280">
        <v>0</v>
      </c>
      <c r="K101" s="280">
        <v>0</v>
      </c>
      <c r="L101" s="281">
        <f t="shared" si="35"/>
        <v>51</v>
      </c>
      <c r="M101" s="280">
        <v>0</v>
      </c>
      <c r="N101" s="282">
        <f t="shared" si="36"/>
        <v>51</v>
      </c>
    </row>
    <row r="102" spans="1:14" x14ac:dyDescent="0.3">
      <c r="A102" s="124" t="s">
        <v>47</v>
      </c>
      <c r="B102" s="280">
        <v>53</v>
      </c>
      <c r="C102" s="280">
        <v>710</v>
      </c>
      <c r="D102" s="280">
        <v>0</v>
      </c>
      <c r="E102" s="280">
        <v>13</v>
      </c>
      <c r="F102" s="280">
        <v>0</v>
      </c>
      <c r="G102" s="280">
        <v>452</v>
      </c>
      <c r="H102" s="280">
        <v>0</v>
      </c>
      <c r="I102" s="280">
        <v>0</v>
      </c>
      <c r="J102" s="280">
        <v>150</v>
      </c>
      <c r="K102" s="280">
        <v>1</v>
      </c>
      <c r="L102" s="281">
        <f t="shared" si="35"/>
        <v>1379</v>
      </c>
      <c r="M102" s="280">
        <v>102</v>
      </c>
      <c r="N102" s="282">
        <f t="shared" si="36"/>
        <v>1481</v>
      </c>
    </row>
    <row r="103" spans="1:14" x14ac:dyDescent="0.3">
      <c r="A103" s="124" t="s">
        <v>48</v>
      </c>
      <c r="B103" s="280">
        <v>46</v>
      </c>
      <c r="C103" s="280">
        <v>40</v>
      </c>
      <c r="D103" s="280">
        <v>0</v>
      </c>
      <c r="E103" s="280">
        <v>0</v>
      </c>
      <c r="F103" s="280">
        <v>0</v>
      </c>
      <c r="G103" s="280">
        <v>70</v>
      </c>
      <c r="H103" s="280">
        <v>0</v>
      </c>
      <c r="I103" s="280">
        <v>0</v>
      </c>
      <c r="J103" s="280">
        <v>0</v>
      </c>
      <c r="K103" s="280">
        <v>0</v>
      </c>
      <c r="L103" s="281">
        <f t="shared" si="35"/>
        <v>156</v>
      </c>
      <c r="M103" s="280">
        <v>0</v>
      </c>
      <c r="N103" s="282">
        <f t="shared" si="36"/>
        <v>156</v>
      </c>
    </row>
    <row r="104" spans="1:14" x14ac:dyDescent="0.3">
      <c r="A104" s="124" t="s">
        <v>49</v>
      </c>
      <c r="B104" s="280">
        <v>0</v>
      </c>
      <c r="C104" s="280">
        <v>1080</v>
      </c>
      <c r="D104" s="280">
        <v>0</v>
      </c>
      <c r="E104" s="280">
        <v>3</v>
      </c>
      <c r="F104" s="280">
        <v>4</v>
      </c>
      <c r="G104" s="280">
        <v>0</v>
      </c>
      <c r="H104" s="280">
        <v>0</v>
      </c>
      <c r="I104" s="280">
        <v>0</v>
      </c>
      <c r="J104" s="280">
        <v>130</v>
      </c>
      <c r="K104" s="280">
        <v>0</v>
      </c>
      <c r="L104" s="281">
        <f t="shared" si="35"/>
        <v>1217</v>
      </c>
      <c r="M104" s="280">
        <v>0</v>
      </c>
      <c r="N104" s="282">
        <f t="shared" si="36"/>
        <v>1217</v>
      </c>
    </row>
    <row r="105" spans="1:14" x14ac:dyDescent="0.3">
      <c r="A105" s="124" t="s">
        <v>50</v>
      </c>
      <c r="B105" s="280">
        <v>3</v>
      </c>
      <c r="C105" s="280">
        <v>79</v>
      </c>
      <c r="D105" s="280">
        <v>0</v>
      </c>
      <c r="E105" s="280">
        <v>0</v>
      </c>
      <c r="F105" s="280">
        <v>0</v>
      </c>
      <c r="G105" s="280">
        <v>0</v>
      </c>
      <c r="H105" s="280">
        <v>0</v>
      </c>
      <c r="I105" s="280">
        <v>0</v>
      </c>
      <c r="J105" s="280">
        <v>0</v>
      </c>
      <c r="K105" s="280">
        <v>0</v>
      </c>
      <c r="L105" s="281">
        <f t="shared" si="35"/>
        <v>82</v>
      </c>
      <c r="M105" s="280">
        <v>0</v>
      </c>
      <c r="N105" s="282">
        <f t="shared" si="36"/>
        <v>82</v>
      </c>
    </row>
    <row r="106" spans="1:14" x14ac:dyDescent="0.3">
      <c r="A106" s="124" t="s">
        <v>51</v>
      </c>
      <c r="B106" s="280">
        <v>42</v>
      </c>
      <c r="C106" s="280">
        <v>457</v>
      </c>
      <c r="D106" s="280">
        <v>0</v>
      </c>
      <c r="E106" s="280">
        <v>0</v>
      </c>
      <c r="F106" s="280">
        <v>0</v>
      </c>
      <c r="G106" s="280">
        <v>546</v>
      </c>
      <c r="H106" s="280">
        <v>0</v>
      </c>
      <c r="I106" s="280">
        <v>4</v>
      </c>
      <c r="J106" s="280">
        <v>17</v>
      </c>
      <c r="K106" s="280">
        <v>0</v>
      </c>
      <c r="L106" s="281">
        <f t="shared" si="35"/>
        <v>1066</v>
      </c>
      <c r="M106" s="280">
        <v>97</v>
      </c>
      <c r="N106" s="282">
        <f t="shared" si="36"/>
        <v>1163</v>
      </c>
    </row>
    <row r="107" spans="1:14" x14ac:dyDescent="0.3">
      <c r="A107" s="124" t="s">
        <v>52</v>
      </c>
      <c r="B107" s="280">
        <v>391</v>
      </c>
      <c r="C107" s="280">
        <v>4341</v>
      </c>
      <c r="D107" s="280">
        <v>99</v>
      </c>
      <c r="E107" s="280">
        <v>63</v>
      </c>
      <c r="F107" s="280">
        <v>6</v>
      </c>
      <c r="G107" s="280">
        <v>3139</v>
      </c>
      <c r="H107" s="280">
        <v>40</v>
      </c>
      <c r="I107" s="280">
        <v>92</v>
      </c>
      <c r="J107" s="280">
        <v>292</v>
      </c>
      <c r="K107" s="280">
        <v>2</v>
      </c>
      <c r="L107" s="281">
        <f t="shared" si="35"/>
        <v>8465</v>
      </c>
      <c r="M107" s="280">
        <v>3961</v>
      </c>
      <c r="N107" s="282">
        <f t="shared" si="36"/>
        <v>12426</v>
      </c>
    </row>
    <row r="108" spans="1:14" x14ac:dyDescent="0.3">
      <c r="A108" s="124" t="s">
        <v>53</v>
      </c>
      <c r="B108" s="280">
        <v>22</v>
      </c>
      <c r="C108" s="280">
        <v>103</v>
      </c>
      <c r="D108" s="280">
        <v>1</v>
      </c>
      <c r="E108" s="280">
        <v>0</v>
      </c>
      <c r="F108" s="280">
        <v>0</v>
      </c>
      <c r="G108" s="280">
        <v>54</v>
      </c>
      <c r="H108" s="280">
        <v>0</v>
      </c>
      <c r="I108" s="280">
        <v>3</v>
      </c>
      <c r="J108" s="280">
        <v>6</v>
      </c>
      <c r="K108" s="280">
        <v>0</v>
      </c>
      <c r="L108" s="281">
        <f t="shared" si="35"/>
        <v>189</v>
      </c>
      <c r="M108" s="280">
        <v>0</v>
      </c>
      <c r="N108" s="282">
        <f t="shared" si="36"/>
        <v>189</v>
      </c>
    </row>
    <row r="109" spans="1:14" s="76" customFormat="1" x14ac:dyDescent="0.3">
      <c r="A109" s="125" t="s">
        <v>30</v>
      </c>
      <c r="B109" s="281">
        <f>SUM(B99:B108)</f>
        <v>575</v>
      </c>
      <c r="C109" s="281">
        <f>SUM(C99:C108)</f>
        <v>7196</v>
      </c>
      <c r="D109" s="281">
        <f>SUM(D99:D108)</f>
        <v>100</v>
      </c>
      <c r="E109" s="281">
        <f>SUM(E99:E108)</f>
        <v>81</v>
      </c>
      <c r="F109" s="281">
        <v>10</v>
      </c>
      <c r="G109" s="281">
        <f>SUM(G99:G108)</f>
        <v>4364</v>
      </c>
      <c r="H109" s="281">
        <f>SUM(H99:H108)</f>
        <v>40</v>
      </c>
      <c r="I109" s="281">
        <f>SUM(I99:I108)</f>
        <v>100</v>
      </c>
      <c r="J109" s="281">
        <f>SUM(J99:J108)</f>
        <v>596</v>
      </c>
      <c r="K109" s="281">
        <f>SUM(K99:K108)</f>
        <v>3</v>
      </c>
      <c r="L109" s="284">
        <f t="shared" si="35"/>
        <v>13065</v>
      </c>
      <c r="M109" s="285">
        <f>SUM(M99:M108)</f>
        <v>4169</v>
      </c>
      <c r="N109" s="282">
        <f t="shared" si="36"/>
        <v>17234</v>
      </c>
    </row>
    <row r="111" spans="1:14" x14ac:dyDescent="0.3">
      <c r="A111" s="420" t="s">
        <v>268</v>
      </c>
      <c r="B111" s="420"/>
      <c r="C111" s="420"/>
      <c r="D111" s="420"/>
      <c r="E111" s="420"/>
    </row>
    <row r="112" spans="1:14" x14ac:dyDescent="0.3">
      <c r="A112" s="167"/>
      <c r="B112" s="217" t="s">
        <v>62</v>
      </c>
      <c r="C112" s="218" t="s">
        <v>154</v>
      </c>
      <c r="D112" s="217" t="s">
        <v>40</v>
      </c>
      <c r="E112" s="217" t="s">
        <v>37</v>
      </c>
      <c r="F112" s="436" t="s">
        <v>41</v>
      </c>
      <c r="G112" s="219" t="s">
        <v>66</v>
      </c>
    </row>
    <row r="113" spans="1:14" s="86" customFormat="1" x14ac:dyDescent="0.3">
      <c r="A113" s="124" t="s">
        <v>65</v>
      </c>
      <c r="B113" s="75">
        <v>0</v>
      </c>
      <c r="C113" s="75">
        <v>1</v>
      </c>
      <c r="D113" s="75">
        <v>0</v>
      </c>
      <c r="E113" s="75">
        <v>0</v>
      </c>
      <c r="F113" s="78">
        <f t="shared" ref="F113:F115" si="37">SUM(B113:E113)</f>
        <v>1</v>
      </c>
      <c r="G113" s="79"/>
      <c r="L113" s="119"/>
      <c r="M113" s="117"/>
      <c r="N113" s="117"/>
    </row>
    <row r="114" spans="1:14" x14ac:dyDescent="0.3">
      <c r="A114" s="124" t="s">
        <v>47</v>
      </c>
      <c r="B114" s="75">
        <v>0</v>
      </c>
      <c r="C114" s="75">
        <v>1</v>
      </c>
      <c r="D114" s="75">
        <v>0</v>
      </c>
      <c r="E114" s="75">
        <v>2</v>
      </c>
      <c r="F114" s="78">
        <f t="shared" si="37"/>
        <v>3</v>
      </c>
      <c r="G114" s="79">
        <f t="shared" ref="G114:G115" si="38">SUM(F114-F124)/F124</f>
        <v>0</v>
      </c>
    </row>
    <row r="115" spans="1:14" s="169" customFormat="1" x14ac:dyDescent="0.3">
      <c r="A115" s="124" t="s">
        <v>51</v>
      </c>
      <c r="B115" s="75">
        <v>0</v>
      </c>
      <c r="C115" s="75">
        <v>1</v>
      </c>
      <c r="D115" s="75">
        <v>0</v>
      </c>
      <c r="E115" s="75">
        <v>0</v>
      </c>
      <c r="F115" s="78">
        <f t="shared" si="37"/>
        <v>1</v>
      </c>
      <c r="G115" s="79">
        <f t="shared" si="38"/>
        <v>-0.66666666666666663</v>
      </c>
      <c r="I115" s="313"/>
    </row>
    <row r="116" spans="1:14" x14ac:dyDescent="0.3">
      <c r="A116" s="124" t="s">
        <v>52</v>
      </c>
      <c r="B116" s="75">
        <v>0</v>
      </c>
      <c r="C116" s="75">
        <v>161</v>
      </c>
      <c r="D116" s="75">
        <v>0</v>
      </c>
      <c r="E116" s="75">
        <v>8</v>
      </c>
      <c r="F116" s="78">
        <f>SUM(B116:E116)</f>
        <v>169</v>
      </c>
      <c r="G116" s="79">
        <f>SUM(F116-F126)/F126</f>
        <v>3.2250000000000001</v>
      </c>
      <c r="I116" s="147"/>
      <c r="J116" s="76"/>
      <c r="N116" s="74"/>
    </row>
    <row r="117" spans="1:14" x14ac:dyDescent="0.3">
      <c r="A117" s="87" t="s">
        <v>30</v>
      </c>
      <c r="B117" s="80">
        <f>SUM(B113:B116)</f>
        <v>0</v>
      </c>
      <c r="C117" s="292">
        <f>SUM(C113:C116)</f>
        <v>164</v>
      </c>
      <c r="D117" s="293">
        <f>SUM(D113:D116)</f>
        <v>0</v>
      </c>
      <c r="E117" s="293">
        <v>3</v>
      </c>
      <c r="F117" s="81">
        <f>SUM(B117:E117)</f>
        <v>167</v>
      </c>
      <c r="G117" s="79">
        <f>SUM(F117-F127)/F127</f>
        <v>2.6304347826086958</v>
      </c>
      <c r="I117" s="147"/>
      <c r="J117" s="76"/>
      <c r="N117" s="74"/>
    </row>
    <row r="118" spans="1:14" x14ac:dyDescent="0.3">
      <c r="A118" s="89" t="s">
        <v>0</v>
      </c>
      <c r="B118" s="82" t="s">
        <v>184</v>
      </c>
      <c r="C118" s="82">
        <f>SUM(C117-C127)/C127</f>
        <v>5.0740740740740744</v>
      </c>
      <c r="D118" s="82">
        <v>0</v>
      </c>
      <c r="E118" s="82">
        <f>SUM(E117-E127)/E127</f>
        <v>0</v>
      </c>
      <c r="F118" s="82">
        <f>SUM(F117-F127)/F127</f>
        <v>2.6304347826086958</v>
      </c>
      <c r="G118" s="83"/>
      <c r="I118" s="147"/>
      <c r="J118" s="76"/>
      <c r="N118" s="74"/>
    </row>
    <row r="119" spans="1:14" x14ac:dyDescent="0.3">
      <c r="I119" s="147"/>
      <c r="J119" s="76"/>
      <c r="N119" s="74"/>
    </row>
    <row r="120" spans="1:14" s="76" customFormat="1" x14ac:dyDescent="0.3">
      <c r="A120" s="117"/>
      <c r="B120" s="86"/>
      <c r="C120" s="86"/>
      <c r="D120" s="86"/>
      <c r="E120" s="86"/>
      <c r="F120" s="86"/>
      <c r="G120" s="86"/>
    </row>
    <row r="121" spans="1:14" s="76" customFormat="1" x14ac:dyDescent="0.3">
      <c r="A121" s="420" t="s">
        <v>210</v>
      </c>
      <c r="B121" s="420"/>
      <c r="C121" s="420"/>
      <c r="D121" s="420"/>
      <c r="E121" s="420"/>
      <c r="F121" s="74"/>
      <c r="G121" s="74"/>
    </row>
    <row r="122" spans="1:14" s="76" customFormat="1" x14ac:dyDescent="0.3">
      <c r="A122" s="167"/>
      <c r="B122" s="217" t="s">
        <v>62</v>
      </c>
      <c r="C122" s="218" t="s">
        <v>154</v>
      </c>
      <c r="D122" s="217" t="s">
        <v>40</v>
      </c>
      <c r="E122" s="217" t="s">
        <v>37</v>
      </c>
      <c r="F122" s="436" t="s">
        <v>41</v>
      </c>
      <c r="G122" s="219" t="s">
        <v>66</v>
      </c>
    </row>
    <row r="123" spans="1:14" s="86" customFormat="1" x14ac:dyDescent="0.3">
      <c r="A123" s="124" t="s">
        <v>65</v>
      </c>
      <c r="B123" s="75">
        <v>0</v>
      </c>
      <c r="C123" s="75">
        <v>0</v>
      </c>
      <c r="D123" s="75">
        <v>0</v>
      </c>
      <c r="E123" s="75">
        <v>0</v>
      </c>
      <c r="F123" s="78">
        <f t="shared" ref="F123:F125" si="39">SUM(B123:E123)</f>
        <v>0</v>
      </c>
      <c r="G123" s="79"/>
      <c r="L123" s="119"/>
      <c r="M123" s="117"/>
      <c r="N123" s="117"/>
    </row>
    <row r="124" spans="1:14" x14ac:dyDescent="0.3">
      <c r="A124" s="124" t="s">
        <v>47</v>
      </c>
      <c r="B124" s="75">
        <v>1</v>
      </c>
      <c r="C124" s="75">
        <v>2</v>
      </c>
      <c r="D124" s="75">
        <v>0</v>
      </c>
      <c r="E124" s="75">
        <v>0</v>
      </c>
      <c r="F124" s="78">
        <f t="shared" si="39"/>
        <v>3</v>
      </c>
      <c r="G124" s="79">
        <f t="shared" ref="G124:G125" si="40">SUM(F124-F134)/F134</f>
        <v>-0.86363636363636365</v>
      </c>
    </row>
    <row r="125" spans="1:14" s="169" customFormat="1" x14ac:dyDescent="0.3">
      <c r="A125" s="124" t="s">
        <v>51</v>
      </c>
      <c r="B125" s="75">
        <v>3</v>
      </c>
      <c r="C125" s="75">
        <v>0</v>
      </c>
      <c r="D125" s="75">
        <v>0</v>
      </c>
      <c r="E125" s="75">
        <v>0</v>
      </c>
      <c r="F125" s="78">
        <f t="shared" si="39"/>
        <v>3</v>
      </c>
      <c r="G125" s="79">
        <f t="shared" si="40"/>
        <v>-0.25</v>
      </c>
    </row>
    <row r="126" spans="1:14" x14ac:dyDescent="0.3">
      <c r="A126" s="124" t="s">
        <v>52</v>
      </c>
      <c r="B126" s="75">
        <v>9</v>
      </c>
      <c r="C126" s="75">
        <v>25</v>
      </c>
      <c r="D126" s="75">
        <v>3</v>
      </c>
      <c r="E126" s="75">
        <v>3</v>
      </c>
      <c r="F126" s="78">
        <f>SUM(B126:E126)</f>
        <v>40</v>
      </c>
      <c r="G126" s="79">
        <f>SUM(F126-F136)/F136</f>
        <v>-0.90783410138248843</v>
      </c>
      <c r="J126" s="76"/>
      <c r="N126" s="74"/>
    </row>
    <row r="127" spans="1:14" x14ac:dyDescent="0.3">
      <c r="A127" s="87" t="s">
        <v>30</v>
      </c>
      <c r="B127" s="80">
        <f>SUM(B123:B126)</f>
        <v>13</v>
      </c>
      <c r="C127" s="292">
        <f>SUM(C123:C126)</f>
        <v>27</v>
      </c>
      <c r="D127" s="293">
        <f>SUM(D123:D126)</f>
        <v>3</v>
      </c>
      <c r="E127" s="293">
        <v>3</v>
      </c>
      <c r="F127" s="81">
        <f>SUM(B127:E127)</f>
        <v>46</v>
      </c>
      <c r="G127" s="79">
        <f>SUM(F127-F137)/F137</f>
        <v>-0.89823008849557517</v>
      </c>
      <c r="J127" s="76"/>
      <c r="N127" s="74"/>
    </row>
    <row r="128" spans="1:14" x14ac:dyDescent="0.3">
      <c r="A128" s="89" t="s">
        <v>0</v>
      </c>
      <c r="B128" s="82"/>
      <c r="C128" s="82">
        <f>SUM(C127-C137)/C137</f>
        <v>-0.93181818181818177</v>
      </c>
      <c r="D128" s="82">
        <v>0</v>
      </c>
      <c r="E128" s="82">
        <f>SUM(E127-E137)/E137</f>
        <v>-0.9464285714285714</v>
      </c>
      <c r="F128" s="82">
        <f>SUM(F127-F137)/F137</f>
        <v>-0.89823008849557517</v>
      </c>
      <c r="G128" s="83"/>
      <c r="J128" s="76"/>
      <c r="N128" s="74"/>
    </row>
    <row r="129" spans="1:14" x14ac:dyDescent="0.3">
      <c r="A129" s="139"/>
      <c r="B129" s="153"/>
      <c r="C129" s="153"/>
      <c r="D129" s="153"/>
      <c r="E129" s="153"/>
      <c r="F129" s="153"/>
      <c r="G129" s="83"/>
      <c r="I129" s="74" t="s">
        <v>184</v>
      </c>
      <c r="J129" s="76"/>
      <c r="N129" s="74"/>
    </row>
    <row r="130" spans="1:14" s="76" customFormat="1" x14ac:dyDescent="0.3">
      <c r="A130" s="234"/>
      <c r="B130" s="235"/>
      <c r="C130" s="235"/>
      <c r="D130" s="235"/>
      <c r="E130" s="235"/>
      <c r="F130" s="86"/>
      <c r="G130" s="86"/>
    </row>
    <row r="131" spans="1:14" s="76" customFormat="1" x14ac:dyDescent="0.3">
      <c r="A131" s="420" t="s">
        <v>191</v>
      </c>
      <c r="B131" s="421"/>
      <c r="C131" s="421"/>
      <c r="D131" s="421"/>
      <c r="E131" s="421"/>
      <c r="F131" s="74"/>
      <c r="G131" s="74"/>
    </row>
    <row r="132" spans="1:14" s="76" customFormat="1" x14ac:dyDescent="0.3">
      <c r="A132" s="167"/>
      <c r="B132" s="217" t="s">
        <v>62</v>
      </c>
      <c r="C132" s="218" t="s">
        <v>154</v>
      </c>
      <c r="D132" s="217" t="s">
        <v>40</v>
      </c>
      <c r="E132" s="217" t="s">
        <v>37</v>
      </c>
      <c r="F132" s="436" t="s">
        <v>41</v>
      </c>
      <c r="G132" s="219" t="s">
        <v>66</v>
      </c>
    </row>
    <row r="133" spans="1:14" x14ac:dyDescent="0.3">
      <c r="A133" s="124" t="s">
        <v>65</v>
      </c>
      <c r="B133" s="75">
        <v>0</v>
      </c>
      <c r="C133" s="75">
        <v>0</v>
      </c>
      <c r="D133" s="75">
        <v>0</v>
      </c>
      <c r="E133" s="75">
        <v>1</v>
      </c>
      <c r="F133" s="78">
        <f t="shared" ref="F133:F135" si="41">SUM(B133:E133)</f>
        <v>1</v>
      </c>
      <c r="G133" s="79">
        <f t="shared" ref="G133:G135" si="42">SUM(F133-F143)/F143</f>
        <v>-0.5</v>
      </c>
    </row>
    <row r="134" spans="1:14" x14ac:dyDescent="0.3">
      <c r="A134" s="124" t="s">
        <v>47</v>
      </c>
      <c r="B134" s="75">
        <v>0</v>
      </c>
      <c r="C134" s="75">
        <v>7</v>
      </c>
      <c r="D134" s="75">
        <v>0</v>
      </c>
      <c r="E134" s="75">
        <v>15</v>
      </c>
      <c r="F134" s="78">
        <f t="shared" si="41"/>
        <v>22</v>
      </c>
      <c r="G134" s="79">
        <f t="shared" si="42"/>
        <v>-0.3888888888888889</v>
      </c>
    </row>
    <row r="135" spans="1:14" s="169" customFormat="1" x14ac:dyDescent="0.3">
      <c r="A135" s="124" t="s">
        <v>51</v>
      </c>
      <c r="B135" s="75">
        <v>0</v>
      </c>
      <c r="C135" s="75">
        <v>4</v>
      </c>
      <c r="D135" s="75">
        <v>0</v>
      </c>
      <c r="E135" s="75">
        <v>0</v>
      </c>
      <c r="F135" s="78">
        <f t="shared" si="41"/>
        <v>4</v>
      </c>
      <c r="G135" s="79">
        <f t="shared" si="42"/>
        <v>1</v>
      </c>
    </row>
    <row r="136" spans="1:14" x14ac:dyDescent="0.3">
      <c r="A136" s="124" t="s">
        <v>52</v>
      </c>
      <c r="B136" s="75">
        <v>9</v>
      </c>
      <c r="C136" s="75">
        <v>385</v>
      </c>
      <c r="D136" s="75">
        <v>0</v>
      </c>
      <c r="E136" s="75">
        <v>40</v>
      </c>
      <c r="F136" s="78">
        <f>SUM(B136:E136)</f>
        <v>434</v>
      </c>
      <c r="G136" s="79">
        <f>SUM(F136-F146)/F146</f>
        <v>-0.17017208413001911</v>
      </c>
      <c r="J136" s="76"/>
      <c r="N136" s="74"/>
    </row>
    <row r="137" spans="1:14" x14ac:dyDescent="0.3">
      <c r="A137" s="87" t="s">
        <v>30</v>
      </c>
      <c r="B137" s="80">
        <v>0</v>
      </c>
      <c r="C137" s="292">
        <f>SUM(C133:C136)</f>
        <v>396</v>
      </c>
      <c r="D137" s="293">
        <f>SUM(D133:D136)</f>
        <v>0</v>
      </c>
      <c r="E137" s="293">
        <f>SUM(E133:E136)</f>
        <v>56</v>
      </c>
      <c r="F137" s="81">
        <f>SUM(B137:E137)</f>
        <v>452</v>
      </c>
      <c r="G137" s="79">
        <f>SUM(F137-F147)/F147</f>
        <v>-0.19715808170515098</v>
      </c>
      <c r="J137" s="76"/>
      <c r="N137" s="74"/>
    </row>
    <row r="138" spans="1:14" x14ac:dyDescent="0.3">
      <c r="A138" s="89" t="s">
        <v>0</v>
      </c>
      <c r="B138" s="82"/>
      <c r="C138" s="82">
        <f>SUM(C137-C147)/C147</f>
        <v>-0.15021459227467812</v>
      </c>
      <c r="D138" s="82">
        <v>0</v>
      </c>
      <c r="E138" s="82">
        <f>SUM(E137-E147)/E147</f>
        <v>-0.41666666666666669</v>
      </c>
      <c r="F138" s="82">
        <f>SUM(F137-F147)/F147</f>
        <v>-0.19715808170515098</v>
      </c>
      <c r="G138" s="83"/>
      <c r="J138" s="76"/>
      <c r="N138" s="74"/>
    </row>
    <row r="139" spans="1:14" x14ac:dyDescent="0.3">
      <c r="A139" s="139"/>
      <c r="B139" s="153"/>
      <c r="C139" s="153"/>
      <c r="D139" s="153"/>
      <c r="E139" s="153"/>
      <c r="F139" s="153"/>
      <c r="G139" s="83"/>
      <c r="I139" s="74" t="s">
        <v>184</v>
      </c>
      <c r="J139" s="76"/>
      <c r="N139" s="74"/>
    </row>
    <row r="140" spans="1:14" s="76" customFormat="1" x14ac:dyDescent="0.3">
      <c r="A140" s="74"/>
      <c r="B140" s="74"/>
      <c r="C140" s="74"/>
      <c r="D140" s="74"/>
      <c r="E140" s="74"/>
      <c r="F140" s="74"/>
      <c r="G140" s="74"/>
    </row>
    <row r="141" spans="1:14" s="76" customFormat="1" x14ac:dyDescent="0.3">
      <c r="A141" s="420" t="s">
        <v>178</v>
      </c>
      <c r="B141" s="421"/>
      <c r="C141" s="421"/>
      <c r="D141" s="421"/>
      <c r="E141" s="421"/>
      <c r="F141" s="74"/>
      <c r="G141" s="74"/>
    </row>
    <row r="142" spans="1:14" s="76" customFormat="1" x14ac:dyDescent="0.3">
      <c r="A142" s="167"/>
      <c r="B142" s="217" t="s">
        <v>62</v>
      </c>
      <c r="C142" s="218" t="s">
        <v>154</v>
      </c>
      <c r="D142" s="217" t="s">
        <v>40</v>
      </c>
      <c r="E142" s="217" t="s">
        <v>37</v>
      </c>
      <c r="F142" s="203" t="s">
        <v>41</v>
      </c>
      <c r="G142" s="219" t="s">
        <v>66</v>
      </c>
    </row>
    <row r="143" spans="1:14" x14ac:dyDescent="0.3">
      <c r="A143" s="124" t="s">
        <v>65</v>
      </c>
      <c r="B143" s="75">
        <v>0</v>
      </c>
      <c r="C143" s="75">
        <v>0</v>
      </c>
      <c r="D143" s="75">
        <v>0</v>
      </c>
      <c r="E143" s="75">
        <v>2</v>
      </c>
      <c r="F143" s="78">
        <f t="shared" ref="F143:F145" si="43">SUM(B143:E143)</f>
        <v>2</v>
      </c>
      <c r="G143" s="79">
        <f>(2-4)/4</f>
        <v>-0.5</v>
      </c>
    </row>
    <row r="144" spans="1:14" s="169" customFormat="1" ht="42" x14ac:dyDescent="0.3">
      <c r="A144" s="124" t="s">
        <v>47</v>
      </c>
      <c r="B144" s="75">
        <v>0</v>
      </c>
      <c r="C144" s="75">
        <v>7</v>
      </c>
      <c r="D144" s="75">
        <v>0</v>
      </c>
      <c r="E144" s="75">
        <v>29</v>
      </c>
      <c r="F144" s="78">
        <f t="shared" si="43"/>
        <v>36</v>
      </c>
      <c r="G144" s="79">
        <f>SUM(F144-G153)/G153</f>
        <v>0.2857142857142857</v>
      </c>
      <c r="H144" s="219" t="s">
        <v>66</v>
      </c>
      <c r="I144" s="219" t="s">
        <v>67</v>
      </c>
      <c r="K144" s="291" t="s">
        <v>167</v>
      </c>
    </row>
    <row r="145" spans="1:11" x14ac:dyDescent="0.3">
      <c r="A145" s="124" t="s">
        <v>51</v>
      </c>
      <c r="B145" s="75">
        <v>0</v>
      </c>
      <c r="C145" s="75">
        <v>1</v>
      </c>
      <c r="D145" s="75">
        <v>0</v>
      </c>
      <c r="E145" s="75">
        <v>1</v>
      </c>
      <c r="F145" s="78">
        <f t="shared" si="43"/>
        <v>2</v>
      </c>
      <c r="G145" s="79">
        <f>SUM(F145-G154)/G154</f>
        <v>-0.92592592592592593</v>
      </c>
      <c r="H145" s="79">
        <f t="shared" ref="H145" si="44">H143</f>
        <v>0</v>
      </c>
      <c r="I145" s="156">
        <v>0</v>
      </c>
      <c r="K145" s="74" t="s">
        <v>168</v>
      </c>
    </row>
    <row r="146" spans="1:11" x14ac:dyDescent="0.3">
      <c r="A146" s="124" t="s">
        <v>52</v>
      </c>
      <c r="B146" s="75">
        <v>1</v>
      </c>
      <c r="C146" s="75">
        <v>458</v>
      </c>
      <c r="D146" s="75">
        <v>0</v>
      </c>
      <c r="E146" s="75">
        <v>64</v>
      </c>
      <c r="F146" s="78">
        <f>SUM(B146:E146)</f>
        <v>523</v>
      </c>
      <c r="G146" s="79">
        <f>SUM(F146-G155)/G155</f>
        <v>-0.12395309882747069</v>
      </c>
      <c r="H146" s="79">
        <f>SUM(F153-F164)/F164</f>
        <v>-4.5454545454545456E-2</v>
      </c>
      <c r="I146" s="156">
        <f>SUM(G153-G164)/G164</f>
        <v>6</v>
      </c>
    </row>
    <row r="147" spans="1:11" x14ac:dyDescent="0.3">
      <c r="A147" s="87" t="s">
        <v>30</v>
      </c>
      <c r="B147" s="80">
        <v>1</v>
      </c>
      <c r="C147" s="76">
        <f>SUM(C143:C146)</f>
        <v>466</v>
      </c>
      <c r="D147" s="80">
        <f>SUM(D143:D146)</f>
        <v>0</v>
      </c>
      <c r="E147" s="80">
        <f>SUM(E143:E146)</f>
        <v>96</v>
      </c>
      <c r="F147" s="81">
        <f>SUM(B147:E147)</f>
        <v>563</v>
      </c>
      <c r="G147" s="79">
        <f>SUM(F147-G156)/G156</f>
        <v>-0.14176829268292682</v>
      </c>
      <c r="H147" s="79">
        <f>SUM(F154-F166)/F166</f>
        <v>-0.22857142857142856</v>
      </c>
      <c r="I147" s="156">
        <v>0</v>
      </c>
    </row>
    <row r="148" spans="1:11" x14ac:dyDescent="0.3">
      <c r="A148" s="89" t="s">
        <v>0</v>
      </c>
      <c r="B148" s="82"/>
      <c r="C148" s="82">
        <f>SUM(C147-C156)/C156</f>
        <v>0.60137457044673537</v>
      </c>
      <c r="D148" s="82">
        <v>0</v>
      </c>
      <c r="E148" s="82">
        <f>SUM(E147-E156)/E156</f>
        <v>4.6470588235294121</v>
      </c>
      <c r="F148" s="82">
        <f>SUM(F147-F156)/G156</f>
        <v>-0.41310975609756095</v>
      </c>
      <c r="G148" s="83"/>
      <c r="H148" s="79">
        <f>SUM(F155-F167)/F167</f>
        <v>-0.1212484993997599</v>
      </c>
      <c r="I148" s="156">
        <f>SUM(G155-G167)/G167</f>
        <v>0.15028901734104047</v>
      </c>
    </row>
    <row r="149" spans="1:11" s="76" customFormat="1" x14ac:dyDescent="0.3">
      <c r="A149" s="151"/>
      <c r="B149" s="152"/>
      <c r="C149" s="152"/>
      <c r="D149" s="152"/>
      <c r="E149" s="152"/>
      <c r="F149" s="153"/>
      <c r="G149" s="83"/>
      <c r="H149" s="79">
        <f>SUM(F156-F168)/F168</f>
        <v>-0.12578616352201258</v>
      </c>
      <c r="I149" s="156">
        <f>SUM(G156-G168)/G168</f>
        <v>0.25190839694656486</v>
      </c>
    </row>
    <row r="150" spans="1:11" s="76" customFormat="1" x14ac:dyDescent="0.3">
      <c r="A150" s="420" t="s">
        <v>153</v>
      </c>
      <c r="B150" s="421"/>
      <c r="C150" s="421"/>
      <c r="D150" s="421"/>
      <c r="E150" s="421"/>
      <c r="F150" s="74"/>
      <c r="G150" s="74"/>
    </row>
    <row r="151" spans="1:11" x14ac:dyDescent="0.3">
      <c r="A151" s="167"/>
      <c r="B151" s="217" t="s">
        <v>62</v>
      </c>
      <c r="C151" s="218" t="s">
        <v>154</v>
      </c>
      <c r="D151" s="217" t="s">
        <v>40</v>
      </c>
      <c r="E151" s="217" t="s">
        <v>37</v>
      </c>
      <c r="F151" s="203" t="s">
        <v>41</v>
      </c>
      <c r="G151" s="204" t="s">
        <v>64</v>
      </c>
    </row>
    <row r="152" spans="1:11" x14ac:dyDescent="0.3">
      <c r="A152" s="124" t="s">
        <v>65</v>
      </c>
      <c r="B152" s="75">
        <v>2</v>
      </c>
      <c r="C152" s="75">
        <v>2</v>
      </c>
      <c r="D152" s="75">
        <v>2</v>
      </c>
      <c r="E152" s="75">
        <v>0</v>
      </c>
      <c r="F152" s="154">
        <f t="shared" ref="F152:F154" si="45">SUM(B152:E152)</f>
        <v>6</v>
      </c>
      <c r="G152" s="155">
        <f t="shared" ref="G152:G155" si="46">SUM(C152:E152)</f>
        <v>4</v>
      </c>
    </row>
    <row r="153" spans="1:11" x14ac:dyDescent="0.3">
      <c r="A153" s="124" t="s">
        <v>47</v>
      </c>
      <c r="B153" s="75">
        <v>14</v>
      </c>
      <c r="C153" s="75">
        <v>9</v>
      </c>
      <c r="D153" s="75">
        <v>17</v>
      </c>
      <c r="E153" s="75">
        <v>2</v>
      </c>
      <c r="F153" s="154">
        <f t="shared" si="45"/>
        <v>42</v>
      </c>
      <c r="G153" s="155">
        <f t="shared" si="46"/>
        <v>28</v>
      </c>
    </row>
    <row r="154" spans="1:11" s="169" customFormat="1" ht="42" x14ac:dyDescent="0.3">
      <c r="A154" s="124" t="s">
        <v>51</v>
      </c>
      <c r="B154" s="75">
        <v>27</v>
      </c>
      <c r="C154" s="75">
        <v>0</v>
      </c>
      <c r="D154" s="75">
        <v>27</v>
      </c>
      <c r="E154" s="75">
        <v>0</v>
      </c>
      <c r="F154" s="154">
        <f t="shared" si="45"/>
        <v>54</v>
      </c>
      <c r="G154" s="155">
        <f t="shared" si="46"/>
        <v>27</v>
      </c>
      <c r="H154" s="219" t="s">
        <v>66</v>
      </c>
      <c r="I154" s="219" t="s">
        <v>67</v>
      </c>
    </row>
    <row r="155" spans="1:11" x14ac:dyDescent="0.3">
      <c r="A155" s="124" t="s">
        <v>52</v>
      </c>
      <c r="B155" s="75">
        <v>135</v>
      </c>
      <c r="C155" s="75">
        <v>280</v>
      </c>
      <c r="D155" s="75">
        <v>302</v>
      </c>
      <c r="E155" s="75">
        <v>15</v>
      </c>
      <c r="F155" s="154">
        <f>SUM(B155:E155)</f>
        <v>732</v>
      </c>
      <c r="G155" s="155">
        <f t="shared" si="46"/>
        <v>597</v>
      </c>
      <c r="H155" s="79">
        <f t="shared" ref="H155" si="47">H153</f>
        <v>0</v>
      </c>
      <c r="I155" s="156">
        <f>SUM(G162-G173)/G173</f>
        <v>-1</v>
      </c>
    </row>
    <row r="156" spans="1:11" x14ac:dyDescent="0.3">
      <c r="A156" s="87" t="s">
        <v>30</v>
      </c>
      <c r="B156" s="80">
        <f>SUM(B152:B155)</f>
        <v>178</v>
      </c>
      <c r="C156" s="76">
        <f>SUM(C152:C155)</f>
        <v>291</v>
      </c>
      <c r="D156" s="80">
        <f>SUM(D152:D155)</f>
        <v>348</v>
      </c>
      <c r="E156" s="80">
        <f>SUM(E152:E155)</f>
        <v>17</v>
      </c>
      <c r="F156" s="157">
        <f>SUM(B156:E156)</f>
        <v>834</v>
      </c>
      <c r="G156" s="158">
        <f>SUM(C156:E156)</f>
        <v>656</v>
      </c>
      <c r="H156" s="79" t="s">
        <v>134</v>
      </c>
      <c r="I156" s="156" t="s">
        <v>134</v>
      </c>
    </row>
    <row r="157" spans="1:11" x14ac:dyDescent="0.3">
      <c r="A157" s="89" t="s">
        <v>0</v>
      </c>
      <c r="B157" s="82">
        <f>SUM(B156-B167)/B167</f>
        <v>-0.43312101910828027</v>
      </c>
      <c r="C157" s="82">
        <f>SUM(C156-C167)/C167</f>
        <v>-0.43713733075435202</v>
      </c>
      <c r="D157" s="82">
        <v>0</v>
      </c>
      <c r="E157" s="82">
        <f>SUM(E156-E168)/E168</f>
        <v>2.4</v>
      </c>
      <c r="F157" s="82">
        <f>SUM(F156-F168)/F168</f>
        <v>-0.12578616352201258</v>
      </c>
      <c r="G157" s="83"/>
      <c r="H157" s="79">
        <f>SUM(F164-F175)/F175</f>
        <v>-0.56862745098039214</v>
      </c>
      <c r="I157" s="156">
        <f>SUM(G164-G175)/G175</f>
        <v>1</v>
      </c>
    </row>
    <row r="158" spans="1:11" x14ac:dyDescent="0.3">
      <c r="H158" s="79" t="s">
        <v>134</v>
      </c>
      <c r="I158" s="156" t="s">
        <v>134</v>
      </c>
    </row>
    <row r="159" spans="1:11" x14ac:dyDescent="0.3">
      <c r="H159" s="79">
        <f>SUM(F166-F177)/F177</f>
        <v>-0.27835051546391754</v>
      </c>
      <c r="I159" s="156">
        <v>0</v>
      </c>
    </row>
    <row r="160" spans="1:11" x14ac:dyDescent="0.3">
      <c r="A160" s="420" t="s">
        <v>145</v>
      </c>
      <c r="B160" s="421"/>
      <c r="C160" s="421"/>
      <c r="D160" s="421"/>
      <c r="E160" s="421"/>
      <c r="H160" s="79">
        <f>SUM(F167-F178)/F178</f>
        <v>-0.78969957081545061</v>
      </c>
      <c r="I160" s="156">
        <f>SUM(G167-G178)/G178</f>
        <v>-1.5180265654648957E-2</v>
      </c>
    </row>
    <row r="161" spans="1:9" s="76" customFormat="1" x14ac:dyDescent="0.3">
      <c r="A161" s="167"/>
      <c r="B161" s="217" t="s">
        <v>62</v>
      </c>
      <c r="C161" s="218" t="s">
        <v>154</v>
      </c>
      <c r="D161" s="217" t="s">
        <v>40</v>
      </c>
      <c r="E161" s="217" t="s">
        <v>37</v>
      </c>
      <c r="F161" s="203" t="s">
        <v>41</v>
      </c>
      <c r="G161" s="204" t="s">
        <v>64</v>
      </c>
      <c r="H161" s="79">
        <f>SUM(F168-F179)/F179</f>
        <v>-0.21931260229132571</v>
      </c>
      <c r="I161" s="156">
        <f>SUM(G168-G179)/G179</f>
        <v>-1.1320754716981131E-2</v>
      </c>
    </row>
    <row r="162" spans="1:9" s="76" customFormat="1" x14ac:dyDescent="0.3">
      <c r="A162" s="124" t="s">
        <v>65</v>
      </c>
      <c r="B162" s="75">
        <v>7</v>
      </c>
      <c r="C162" s="75">
        <v>0</v>
      </c>
      <c r="D162" s="75">
        <v>0</v>
      </c>
      <c r="E162" s="75">
        <v>0</v>
      </c>
      <c r="F162" s="78">
        <f t="shared" ref="F162:F167" si="48">SUM(B162:E162)</f>
        <v>7</v>
      </c>
      <c r="G162" s="159">
        <f t="shared" ref="G162:G167" si="49">SUM(C162:E162)</f>
        <v>0</v>
      </c>
    </row>
    <row r="163" spans="1:9" x14ac:dyDescent="0.3">
      <c r="A163" s="124" t="s">
        <v>45</v>
      </c>
      <c r="B163" s="75">
        <v>0</v>
      </c>
      <c r="C163" s="75">
        <v>0</v>
      </c>
      <c r="D163" s="75">
        <v>0</v>
      </c>
      <c r="E163" s="75">
        <v>0</v>
      </c>
      <c r="F163" s="78">
        <f t="shared" si="48"/>
        <v>0</v>
      </c>
      <c r="G163" s="159">
        <f t="shared" si="49"/>
        <v>0</v>
      </c>
    </row>
    <row r="164" spans="1:9" x14ac:dyDescent="0.3">
      <c r="A164" s="124" t="s">
        <v>47</v>
      </c>
      <c r="B164" s="75">
        <v>40</v>
      </c>
      <c r="C164" s="75">
        <v>1</v>
      </c>
      <c r="D164" s="75">
        <v>0</v>
      </c>
      <c r="E164" s="75">
        <v>3</v>
      </c>
      <c r="F164" s="78">
        <f t="shared" si="48"/>
        <v>44</v>
      </c>
      <c r="G164" s="159">
        <f t="shared" si="49"/>
        <v>4</v>
      </c>
    </row>
    <row r="165" spans="1:9" s="169" customFormat="1" x14ac:dyDescent="0.3">
      <c r="A165" s="124" t="s">
        <v>48</v>
      </c>
      <c r="B165" s="75">
        <v>0</v>
      </c>
      <c r="C165" s="75">
        <v>0</v>
      </c>
      <c r="D165" s="75">
        <v>0</v>
      </c>
      <c r="E165" s="75">
        <v>0</v>
      </c>
      <c r="F165" s="78">
        <f t="shared" si="48"/>
        <v>0</v>
      </c>
      <c r="G165" s="159">
        <f t="shared" si="49"/>
        <v>0</v>
      </c>
    </row>
    <row r="166" spans="1:9" x14ac:dyDescent="0.3">
      <c r="A166" s="124" t="s">
        <v>51</v>
      </c>
      <c r="B166" s="75">
        <v>69</v>
      </c>
      <c r="C166" s="75">
        <v>1</v>
      </c>
      <c r="D166" s="75">
        <v>0</v>
      </c>
      <c r="E166" s="75">
        <v>0</v>
      </c>
      <c r="F166" s="78">
        <f t="shared" si="48"/>
        <v>70</v>
      </c>
      <c r="G166" s="159">
        <f t="shared" si="49"/>
        <v>1</v>
      </c>
    </row>
    <row r="167" spans="1:9" x14ac:dyDescent="0.3">
      <c r="A167" s="124" t="s">
        <v>52</v>
      </c>
      <c r="B167" s="75">
        <v>314</v>
      </c>
      <c r="C167" s="75">
        <v>517</v>
      </c>
      <c r="D167" s="75">
        <v>0</v>
      </c>
      <c r="E167" s="75">
        <v>2</v>
      </c>
      <c r="F167" s="78">
        <f t="shared" si="48"/>
        <v>833</v>
      </c>
      <c r="G167" s="159">
        <f t="shared" si="49"/>
        <v>519</v>
      </c>
    </row>
    <row r="168" spans="1:9" x14ac:dyDescent="0.3">
      <c r="A168" s="87" t="s">
        <v>30</v>
      </c>
      <c r="B168" s="80">
        <f>SUM(B162:B167)</f>
        <v>430</v>
      </c>
      <c r="C168" s="76">
        <f>SUM(C162:C167)</f>
        <v>519</v>
      </c>
      <c r="D168" s="80">
        <f>SUM(D162:D167)</f>
        <v>0</v>
      </c>
      <c r="E168" s="80">
        <f>SUM(E162:E167)</f>
        <v>5</v>
      </c>
      <c r="F168" s="81">
        <f>SUM(B168:E168)</f>
        <v>954</v>
      </c>
      <c r="G168" s="158">
        <f>SUM(C168:E168)</f>
        <v>524</v>
      </c>
    </row>
    <row r="169" spans="1:9" x14ac:dyDescent="0.3">
      <c r="A169" s="89" t="s">
        <v>0</v>
      </c>
      <c r="B169" s="82">
        <f>SUM(B168-B179)/B179</f>
        <v>-0.88183566913987355</v>
      </c>
      <c r="C169" s="82">
        <f>SUM(C168-C179)/C179</f>
        <v>1.5655577299412915E-2</v>
      </c>
      <c r="D169" s="82">
        <v>0</v>
      </c>
      <c r="E169" s="82">
        <f>SUM(E168-E179)/E179</f>
        <v>-0.73684210526315785</v>
      </c>
      <c r="F169" s="82">
        <f>SUM(F168-F179)/F179</f>
        <v>-0.21931260229132571</v>
      </c>
      <c r="G169" s="83"/>
    </row>
    <row r="171" spans="1:9" x14ac:dyDescent="0.3">
      <c r="A171" s="422" t="s">
        <v>144</v>
      </c>
      <c r="B171" s="421"/>
      <c r="C171" s="421"/>
      <c r="D171" s="421"/>
      <c r="E171" s="421"/>
      <c r="F171" s="160"/>
    </row>
    <row r="172" spans="1:9" s="76" customFormat="1" x14ac:dyDescent="0.3">
      <c r="A172" s="220"/>
      <c r="B172" s="220" t="s">
        <v>62</v>
      </c>
      <c r="C172" s="220" t="s">
        <v>63</v>
      </c>
      <c r="D172" s="220" t="s">
        <v>40</v>
      </c>
      <c r="E172" s="220" t="s">
        <v>37</v>
      </c>
      <c r="F172" s="221" t="s">
        <v>41</v>
      </c>
      <c r="G172" s="204" t="s">
        <v>64</v>
      </c>
    </row>
    <row r="173" spans="1:9" x14ac:dyDescent="0.3">
      <c r="A173" s="120" t="s">
        <v>65</v>
      </c>
      <c r="B173" s="75">
        <v>8</v>
      </c>
      <c r="C173" s="75">
        <v>1</v>
      </c>
      <c r="D173" s="75">
        <v>0</v>
      </c>
      <c r="E173" s="75">
        <v>0</v>
      </c>
      <c r="F173" s="78">
        <f t="shared" ref="F173:F178" si="50">SUM(B173:E173)</f>
        <v>9</v>
      </c>
      <c r="G173" s="159">
        <f t="shared" ref="G173:G179" si="51">SUM(C173:E173)</f>
        <v>1</v>
      </c>
    </row>
    <row r="174" spans="1:9" x14ac:dyDescent="0.3">
      <c r="A174" s="120" t="s">
        <v>45</v>
      </c>
      <c r="B174" s="75">
        <v>0</v>
      </c>
      <c r="C174" s="75">
        <v>0</v>
      </c>
      <c r="D174" s="75">
        <v>0</v>
      </c>
      <c r="E174" s="75">
        <v>0</v>
      </c>
      <c r="F174" s="78">
        <f t="shared" si="50"/>
        <v>0</v>
      </c>
      <c r="G174" s="159">
        <f t="shared" si="51"/>
        <v>0</v>
      </c>
    </row>
    <row r="175" spans="1:9" x14ac:dyDescent="0.3">
      <c r="A175" s="120" t="s">
        <v>47</v>
      </c>
      <c r="B175" s="75">
        <v>100</v>
      </c>
      <c r="C175" s="75">
        <v>0</v>
      </c>
      <c r="D175" s="75">
        <v>0</v>
      </c>
      <c r="E175" s="75">
        <v>2</v>
      </c>
      <c r="F175" s="78">
        <f t="shared" si="50"/>
        <v>102</v>
      </c>
      <c r="G175" s="159">
        <f t="shared" si="51"/>
        <v>2</v>
      </c>
    </row>
    <row r="176" spans="1:9" x14ac:dyDescent="0.3">
      <c r="A176" s="120" t="s">
        <v>48</v>
      </c>
      <c r="B176" s="75">
        <v>0</v>
      </c>
      <c r="C176" s="75">
        <v>0</v>
      </c>
      <c r="D176" s="75">
        <v>0</v>
      </c>
      <c r="E176" s="75">
        <v>0</v>
      </c>
      <c r="F176" s="78">
        <f t="shared" si="50"/>
        <v>0</v>
      </c>
      <c r="G176" s="159">
        <f t="shared" si="51"/>
        <v>0</v>
      </c>
    </row>
    <row r="177" spans="1:7" x14ac:dyDescent="0.3">
      <c r="A177" s="120" t="s">
        <v>51</v>
      </c>
      <c r="B177" s="75">
        <v>97</v>
      </c>
      <c r="C177" s="75">
        <v>0</v>
      </c>
      <c r="D177" s="75">
        <v>0</v>
      </c>
      <c r="E177" s="75">
        <v>0</v>
      </c>
      <c r="F177" s="78">
        <f t="shared" si="50"/>
        <v>97</v>
      </c>
      <c r="G177" s="159">
        <f t="shared" si="51"/>
        <v>0</v>
      </c>
    </row>
    <row r="178" spans="1:7" x14ac:dyDescent="0.3">
      <c r="A178" s="120" t="s">
        <v>52</v>
      </c>
      <c r="B178" s="75">
        <v>3434</v>
      </c>
      <c r="C178" s="75">
        <v>510</v>
      </c>
      <c r="D178" s="75">
        <v>0</v>
      </c>
      <c r="E178" s="75">
        <v>17</v>
      </c>
      <c r="F178" s="78">
        <f t="shared" si="50"/>
        <v>3961</v>
      </c>
      <c r="G178" s="159">
        <f>SUM(C178:E178)</f>
        <v>527</v>
      </c>
    </row>
    <row r="179" spans="1:7" x14ac:dyDescent="0.3">
      <c r="A179" s="161" t="s">
        <v>30</v>
      </c>
      <c r="B179" s="88">
        <f>SUM(B173:B178)</f>
        <v>3639</v>
      </c>
      <c r="C179" s="88">
        <f>SUM(C173:C178)</f>
        <v>511</v>
      </c>
      <c r="D179" s="88">
        <f>SUM(D173:D178)</f>
        <v>0</v>
      </c>
      <c r="E179" s="88">
        <f>SUM(E173:E178)</f>
        <v>19</v>
      </c>
      <c r="F179" s="81">
        <v>1222</v>
      </c>
      <c r="G179" s="158">
        <f t="shared" si="51"/>
        <v>530</v>
      </c>
    </row>
  </sheetData>
  <mergeCells count="7">
    <mergeCell ref="A111:E111"/>
    <mergeCell ref="A121:E121"/>
    <mergeCell ref="A150:E150"/>
    <mergeCell ref="A160:E160"/>
    <mergeCell ref="A171:E171"/>
    <mergeCell ref="A141:E141"/>
    <mergeCell ref="A131:E1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0"/>
  <sheetViews>
    <sheetView topLeftCell="A28" zoomScale="90" zoomScaleNormal="90" workbookViewId="0">
      <selection activeCell="A3" sqref="A3"/>
    </sheetView>
  </sheetViews>
  <sheetFormatPr defaultRowHeight="14" x14ac:dyDescent="0.3"/>
  <cols>
    <col min="1" max="1" width="23.90625" style="171" customWidth="1"/>
    <col min="2" max="2" width="11.36328125" style="74" bestFit="1" customWidth="1"/>
    <col min="3" max="3" width="10.453125" style="74" bestFit="1" customWidth="1"/>
    <col min="4" max="4" width="11.36328125" style="74" bestFit="1" customWidth="1"/>
    <col min="5" max="5" width="7.90625" style="74" customWidth="1"/>
    <col min="6" max="6" width="8.90625" style="74" customWidth="1"/>
    <col min="7" max="7" width="12.453125" style="74" customWidth="1"/>
    <col min="8" max="8" width="11.36328125" style="74" customWidth="1"/>
    <col min="9" max="9" width="10.90625" style="74" bestFit="1" customWidth="1"/>
    <col min="10" max="13" width="8.90625" style="74" bestFit="1" customWidth="1"/>
    <col min="14" max="15" width="8.7265625" style="165" customWidth="1"/>
    <col min="16" max="16" width="8.54296875" style="162" customWidth="1"/>
    <col min="17" max="17" width="9.1796875" style="74" bestFit="1" customWidth="1"/>
    <col min="18" max="16384" width="8.7265625" style="74"/>
  </cols>
  <sheetData>
    <row r="1" spans="1:17" x14ac:dyDescent="0.3">
      <c r="A1" s="423" t="s">
        <v>254</v>
      </c>
      <c r="B1" s="423"/>
      <c r="C1" s="423"/>
      <c r="D1" s="423"/>
      <c r="E1" s="147"/>
      <c r="F1" s="147"/>
      <c r="G1" s="147"/>
      <c r="H1" s="147"/>
      <c r="I1" s="147"/>
      <c r="J1" s="147"/>
      <c r="K1" s="147"/>
      <c r="L1" s="147"/>
      <c r="M1" s="147"/>
      <c r="N1" s="175"/>
      <c r="O1" s="175"/>
    </row>
    <row r="3" spans="1:17" s="164" customFormat="1" x14ac:dyDescent="0.3">
      <c r="A3" s="244" t="s">
        <v>68</v>
      </c>
      <c r="N3" s="165"/>
      <c r="O3" s="165"/>
      <c r="P3" s="165"/>
    </row>
    <row r="4" spans="1:17" s="169" customFormat="1" ht="28" x14ac:dyDescent="0.3">
      <c r="A4" s="75"/>
      <c r="B4" s="167" t="s">
        <v>69</v>
      </c>
      <c r="C4" s="167" t="s">
        <v>70</v>
      </c>
      <c r="D4" s="167" t="s">
        <v>71</v>
      </c>
      <c r="E4" s="167" t="s">
        <v>72</v>
      </c>
      <c r="F4" s="167" t="s">
        <v>73</v>
      </c>
      <c r="G4" s="167" t="s">
        <v>74</v>
      </c>
      <c r="H4" s="167" t="s">
        <v>75</v>
      </c>
      <c r="I4" s="167" t="s">
        <v>76</v>
      </c>
      <c r="J4" s="167" t="s">
        <v>77</v>
      </c>
      <c r="K4" s="167" t="s">
        <v>78</v>
      </c>
      <c r="L4" s="167" t="s">
        <v>79</v>
      </c>
      <c r="M4" s="167" t="s">
        <v>80</v>
      </c>
      <c r="N4" s="342" t="s">
        <v>242</v>
      </c>
      <c r="O4" s="168" t="s">
        <v>212</v>
      </c>
      <c r="P4" s="168" t="s">
        <v>151</v>
      </c>
    </row>
    <row r="5" spans="1:17" x14ac:dyDescent="0.3">
      <c r="A5" s="75" t="s">
        <v>81</v>
      </c>
      <c r="B5" s="16">
        <v>89</v>
      </c>
      <c r="C5" s="16">
        <v>127</v>
      </c>
      <c r="D5" s="16">
        <v>121</v>
      </c>
      <c r="E5" s="16">
        <v>99</v>
      </c>
      <c r="F5" s="16">
        <v>134</v>
      </c>
      <c r="G5" s="16">
        <v>37</v>
      </c>
      <c r="H5" s="16">
        <v>138</v>
      </c>
      <c r="I5" s="16">
        <v>88</v>
      </c>
      <c r="J5" s="16">
        <v>142</v>
      </c>
      <c r="K5" s="16">
        <v>93</v>
      </c>
      <c r="L5" s="16">
        <v>79</v>
      </c>
      <c r="M5" s="16">
        <v>84</v>
      </c>
      <c r="N5" s="155">
        <f>SUM(B5:M5)</f>
        <v>1231</v>
      </c>
      <c r="O5" s="159">
        <v>1128</v>
      </c>
      <c r="P5" s="121">
        <f>SUM(N5-O5)/O5</f>
        <v>9.1312056737588659E-2</v>
      </c>
    </row>
    <row r="6" spans="1:17" x14ac:dyDescent="0.3">
      <c r="A6" s="75" t="s">
        <v>82</v>
      </c>
      <c r="B6" s="16">
        <v>6</v>
      </c>
      <c r="C6" s="16">
        <v>16</v>
      </c>
      <c r="D6" s="16">
        <v>12</v>
      </c>
      <c r="E6" s="16">
        <v>6</v>
      </c>
      <c r="F6" s="16">
        <v>12</v>
      </c>
      <c r="G6" s="16">
        <v>5</v>
      </c>
      <c r="H6" s="16">
        <v>10</v>
      </c>
      <c r="I6" s="16">
        <v>10</v>
      </c>
      <c r="J6" s="16">
        <v>11</v>
      </c>
      <c r="K6" s="16">
        <v>9</v>
      </c>
      <c r="L6" s="16">
        <v>8</v>
      </c>
      <c r="M6" s="16">
        <v>7</v>
      </c>
      <c r="N6" s="155">
        <f t="shared" ref="N6:N10" si="0">SUM(B6:M6)</f>
        <v>112</v>
      </c>
      <c r="O6" s="159">
        <v>133</v>
      </c>
      <c r="P6" s="121">
        <f>SUM(N6-O6)/O6</f>
        <v>-0.15789473684210525</v>
      </c>
    </row>
    <row r="7" spans="1:17" x14ac:dyDescent="0.3">
      <c r="A7" s="75" t="s">
        <v>83</v>
      </c>
      <c r="B7" s="16">
        <v>83</v>
      </c>
      <c r="C7" s="16">
        <v>111</v>
      </c>
      <c r="D7" s="16">
        <v>109</v>
      </c>
      <c r="E7" s="16">
        <v>93</v>
      </c>
      <c r="F7" s="16">
        <v>122</v>
      </c>
      <c r="G7" s="16">
        <v>32</v>
      </c>
      <c r="H7" s="16">
        <v>128</v>
      </c>
      <c r="I7" s="16">
        <v>78</v>
      </c>
      <c r="J7" s="16">
        <v>131</v>
      </c>
      <c r="K7" s="16">
        <v>84</v>
      </c>
      <c r="L7" s="16">
        <v>71</v>
      </c>
      <c r="M7" s="16">
        <v>77</v>
      </c>
      <c r="N7" s="155">
        <f t="shared" si="0"/>
        <v>1119</v>
      </c>
      <c r="O7" s="159">
        <v>995</v>
      </c>
      <c r="P7" s="121">
        <f t="shared" ref="P7:P10" si="1">SUM(N7-O7)/O7</f>
        <v>0.12462311557788945</v>
      </c>
    </row>
    <row r="8" spans="1:17" x14ac:dyDescent="0.3">
      <c r="A8" s="75" t="s">
        <v>84</v>
      </c>
      <c r="B8" s="16">
        <v>45</v>
      </c>
      <c r="C8" s="16">
        <v>101</v>
      </c>
      <c r="D8" s="16">
        <v>84</v>
      </c>
      <c r="E8" s="16">
        <v>59</v>
      </c>
      <c r="F8" s="16">
        <v>114</v>
      </c>
      <c r="G8" s="16">
        <v>25</v>
      </c>
      <c r="H8" s="16">
        <v>64</v>
      </c>
      <c r="I8" s="16">
        <v>67</v>
      </c>
      <c r="J8" s="16">
        <v>85</v>
      </c>
      <c r="K8" s="16">
        <v>77</v>
      </c>
      <c r="L8" s="16">
        <v>43</v>
      </c>
      <c r="M8" s="16">
        <v>76</v>
      </c>
      <c r="N8" s="155">
        <f t="shared" si="0"/>
        <v>840</v>
      </c>
      <c r="O8" s="159">
        <v>628</v>
      </c>
      <c r="P8" s="121">
        <f t="shared" si="1"/>
        <v>0.33757961783439489</v>
      </c>
    </row>
    <row r="9" spans="1:17" x14ac:dyDescent="0.3">
      <c r="A9" s="75" t="s">
        <v>85</v>
      </c>
      <c r="B9" s="16">
        <v>12</v>
      </c>
      <c r="C9" s="16">
        <v>32</v>
      </c>
      <c r="D9" s="16">
        <v>31</v>
      </c>
      <c r="E9" s="16">
        <v>19</v>
      </c>
      <c r="F9" s="16">
        <v>22</v>
      </c>
      <c r="G9" s="16">
        <v>12</v>
      </c>
      <c r="H9" s="16">
        <v>38</v>
      </c>
      <c r="I9" s="16">
        <v>26</v>
      </c>
      <c r="J9" s="16">
        <v>27</v>
      </c>
      <c r="K9" s="16">
        <v>22</v>
      </c>
      <c r="L9" s="16">
        <v>19</v>
      </c>
      <c r="M9" s="16">
        <v>17</v>
      </c>
      <c r="N9" s="155">
        <f t="shared" si="0"/>
        <v>277</v>
      </c>
      <c r="O9" s="159">
        <v>356</v>
      </c>
      <c r="P9" s="121">
        <f t="shared" si="1"/>
        <v>-0.22191011235955055</v>
      </c>
    </row>
    <row r="10" spans="1:17" x14ac:dyDescent="0.3">
      <c r="A10" s="75" t="s">
        <v>86</v>
      </c>
      <c r="B10" s="16">
        <v>57</v>
      </c>
      <c r="C10" s="16">
        <v>133</v>
      </c>
      <c r="D10" s="16">
        <v>115</v>
      </c>
      <c r="E10" s="16">
        <v>78</v>
      </c>
      <c r="F10" s="16">
        <v>136</v>
      </c>
      <c r="G10" s="16">
        <v>37</v>
      </c>
      <c r="H10" s="16">
        <v>102</v>
      </c>
      <c r="I10" s="16">
        <v>93</v>
      </c>
      <c r="J10" s="16">
        <v>112</v>
      </c>
      <c r="K10" s="16">
        <v>99</v>
      </c>
      <c r="L10" s="16">
        <v>62</v>
      </c>
      <c r="M10" s="16">
        <v>93</v>
      </c>
      <c r="N10" s="155">
        <f t="shared" si="0"/>
        <v>1117</v>
      </c>
      <c r="O10" s="159">
        <v>984</v>
      </c>
      <c r="P10" s="121">
        <f t="shared" si="1"/>
        <v>0.13516260162601626</v>
      </c>
    </row>
    <row r="11" spans="1:17" x14ac:dyDescent="0.3">
      <c r="A11" s="241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84"/>
      <c r="O11" s="84"/>
      <c r="P11" s="84"/>
      <c r="Q11" s="148"/>
    </row>
    <row r="12" spans="1:17" x14ac:dyDescent="0.3">
      <c r="P12" s="172"/>
    </row>
    <row r="13" spans="1:17" s="164" customFormat="1" x14ac:dyDescent="0.3">
      <c r="A13" s="163" t="s">
        <v>90</v>
      </c>
      <c r="N13" s="165"/>
      <c r="O13" s="165"/>
      <c r="P13" s="173"/>
    </row>
    <row r="14" spans="1:17" s="169" customFormat="1" ht="28" x14ac:dyDescent="0.3">
      <c r="A14" s="75"/>
      <c r="B14" s="167" t="s">
        <v>69</v>
      </c>
      <c r="C14" s="167" t="s">
        <v>70</v>
      </c>
      <c r="D14" s="167" t="s">
        <v>71</v>
      </c>
      <c r="E14" s="167" t="s">
        <v>72</v>
      </c>
      <c r="F14" s="167" t="s">
        <v>73</v>
      </c>
      <c r="G14" s="167" t="s">
        <v>74</v>
      </c>
      <c r="H14" s="167" t="s">
        <v>75</v>
      </c>
      <c r="I14" s="167" t="s">
        <v>76</v>
      </c>
      <c r="J14" s="167" t="s">
        <v>77</v>
      </c>
      <c r="K14" s="167" t="s">
        <v>78</v>
      </c>
      <c r="L14" s="167" t="s">
        <v>79</v>
      </c>
      <c r="M14" s="167" t="s">
        <v>80</v>
      </c>
      <c r="N14" s="330" t="s">
        <v>243</v>
      </c>
      <c r="O14" s="168" t="s">
        <v>212</v>
      </c>
      <c r="P14" s="168" t="s">
        <v>151</v>
      </c>
    </row>
    <row r="15" spans="1:17" x14ac:dyDescent="0.3">
      <c r="A15" s="75" t="s">
        <v>41</v>
      </c>
      <c r="B15" s="16">
        <v>110</v>
      </c>
      <c r="C15" s="16">
        <v>174</v>
      </c>
      <c r="D15" s="16">
        <v>146</v>
      </c>
      <c r="E15" s="16">
        <v>118</v>
      </c>
      <c r="F15" s="16">
        <v>168</v>
      </c>
      <c r="G15" s="16">
        <v>56</v>
      </c>
      <c r="H15" s="16">
        <v>148</v>
      </c>
      <c r="I15" s="16">
        <v>122</v>
      </c>
      <c r="J15" s="16">
        <v>159</v>
      </c>
      <c r="K15" s="16">
        <v>125</v>
      </c>
      <c r="L15" s="16">
        <v>96</v>
      </c>
      <c r="M15" s="16">
        <v>109</v>
      </c>
      <c r="N15" s="155">
        <f>SUM(B15:M15)</f>
        <v>1531</v>
      </c>
      <c r="O15" s="159">
        <v>1427</v>
      </c>
      <c r="P15" s="121">
        <f>SUM(N15-O15)/O15</f>
        <v>7.2880168185003508E-2</v>
      </c>
    </row>
    <row r="16" spans="1:17" x14ac:dyDescent="0.3">
      <c r="A16" s="75" t="s">
        <v>91</v>
      </c>
      <c r="B16" s="16">
        <v>17</v>
      </c>
      <c r="C16" s="16">
        <v>39</v>
      </c>
      <c r="D16" s="16">
        <v>34</v>
      </c>
      <c r="E16" s="16">
        <v>19</v>
      </c>
      <c r="F16" s="16">
        <v>28</v>
      </c>
      <c r="G16" s="16">
        <v>14</v>
      </c>
      <c r="H16" s="16">
        <v>43</v>
      </c>
      <c r="I16" s="16">
        <v>29</v>
      </c>
      <c r="J16" s="16">
        <v>32</v>
      </c>
      <c r="K16" s="16">
        <v>25</v>
      </c>
      <c r="L16" s="16">
        <v>26</v>
      </c>
      <c r="M16" s="16">
        <v>19</v>
      </c>
      <c r="N16" s="155">
        <f t="shared" ref="N16:N17" si="2">SUM(B16:M16)</f>
        <v>325</v>
      </c>
      <c r="O16" s="159">
        <v>435</v>
      </c>
      <c r="P16" s="121">
        <f t="shared" ref="P16:P17" si="3">SUM(N16-O16)/O16</f>
        <v>-0.25287356321839083</v>
      </c>
    </row>
    <row r="17" spans="1:18" x14ac:dyDescent="0.3">
      <c r="A17" s="75" t="s">
        <v>92</v>
      </c>
      <c r="B17" s="16">
        <v>93</v>
      </c>
      <c r="C17" s="16">
        <v>135</v>
      </c>
      <c r="D17" s="16">
        <v>112</v>
      </c>
      <c r="E17" s="16">
        <v>99</v>
      </c>
      <c r="F17" s="16">
        <v>140</v>
      </c>
      <c r="G17" s="16">
        <v>42</v>
      </c>
      <c r="H17" s="16">
        <v>105</v>
      </c>
      <c r="I17" s="16">
        <v>93</v>
      </c>
      <c r="J17" s="16">
        <v>127</v>
      </c>
      <c r="K17" s="16">
        <v>100</v>
      </c>
      <c r="L17" s="16">
        <v>70</v>
      </c>
      <c r="M17" s="16">
        <v>90</v>
      </c>
      <c r="N17" s="155">
        <f t="shared" si="2"/>
        <v>1206</v>
      </c>
      <c r="O17" s="159">
        <v>992</v>
      </c>
      <c r="P17" s="121">
        <f t="shared" si="3"/>
        <v>0.21572580645161291</v>
      </c>
      <c r="R17" s="174"/>
    </row>
    <row r="19" spans="1:18" x14ac:dyDescent="0.3">
      <c r="A19" s="244" t="s">
        <v>213</v>
      </c>
    </row>
    <row r="21" spans="1:18" s="164" customFormat="1" x14ac:dyDescent="0.3">
      <c r="A21" s="244" t="s">
        <v>93</v>
      </c>
      <c r="N21" s="165"/>
      <c r="O21" s="165"/>
      <c r="P21" s="165"/>
    </row>
    <row r="22" spans="1:18" s="169" customFormat="1" ht="28" x14ac:dyDescent="0.3">
      <c r="A22" s="75"/>
      <c r="B22" s="167" t="s">
        <v>69</v>
      </c>
      <c r="C22" s="167" t="s">
        <v>70</v>
      </c>
      <c r="D22" s="167" t="s">
        <v>71</v>
      </c>
      <c r="E22" s="167" t="s">
        <v>72</v>
      </c>
      <c r="F22" s="167" t="s">
        <v>73</v>
      </c>
      <c r="G22" s="167" t="s">
        <v>74</v>
      </c>
      <c r="H22" s="167" t="s">
        <v>75</v>
      </c>
      <c r="I22" s="167" t="s">
        <v>76</v>
      </c>
      <c r="J22" s="167" t="s">
        <v>77</v>
      </c>
      <c r="K22" s="167" t="s">
        <v>78</v>
      </c>
      <c r="L22" s="167" t="s">
        <v>79</v>
      </c>
      <c r="M22" s="167" t="s">
        <v>80</v>
      </c>
      <c r="N22" s="330" t="s">
        <v>212</v>
      </c>
      <c r="O22" s="168" t="s">
        <v>212</v>
      </c>
      <c r="P22" s="168" t="s">
        <v>151</v>
      </c>
    </row>
    <row r="23" spans="1:18" x14ac:dyDescent="0.3">
      <c r="A23" s="75" t="s">
        <v>94</v>
      </c>
      <c r="B23" s="16">
        <v>386</v>
      </c>
      <c r="C23" s="16">
        <v>255</v>
      </c>
      <c r="D23" s="16">
        <v>458</v>
      </c>
      <c r="E23" s="16">
        <v>490</v>
      </c>
      <c r="F23" s="16">
        <v>450</v>
      </c>
      <c r="G23" s="16">
        <v>227</v>
      </c>
      <c r="H23" s="16">
        <v>394</v>
      </c>
      <c r="I23" s="16">
        <v>491</v>
      </c>
      <c r="J23" s="16">
        <v>556</v>
      </c>
      <c r="K23" s="16">
        <v>436</v>
      </c>
      <c r="L23" s="16">
        <v>330</v>
      </c>
      <c r="M23" s="16">
        <v>299</v>
      </c>
      <c r="N23" s="155">
        <f>SUM(B23:M23)</f>
        <v>4772</v>
      </c>
      <c r="O23" s="159">
        <v>3497</v>
      </c>
      <c r="P23" s="121">
        <f>SUM(N23-O23)/O23</f>
        <v>0.36459822705175865</v>
      </c>
    </row>
    <row r="24" spans="1:18" x14ac:dyDescent="0.3">
      <c r="A24" s="75" t="s">
        <v>82</v>
      </c>
      <c r="B24" s="16">
        <v>3</v>
      </c>
      <c r="C24" s="16">
        <v>0</v>
      </c>
      <c r="D24" s="16">
        <v>2</v>
      </c>
      <c r="E24" s="16">
        <v>2</v>
      </c>
      <c r="F24" s="16">
        <v>0</v>
      </c>
      <c r="G24" s="16">
        <v>0</v>
      </c>
      <c r="H24" s="16">
        <v>4</v>
      </c>
      <c r="I24" s="16">
        <v>1</v>
      </c>
      <c r="J24" s="16">
        <v>2</v>
      </c>
      <c r="K24" s="16">
        <v>3</v>
      </c>
      <c r="L24" s="16">
        <v>1</v>
      </c>
      <c r="M24" s="16">
        <v>2</v>
      </c>
      <c r="N24" s="155">
        <f t="shared" ref="N24:N30" si="4">SUM(B24:M24)</f>
        <v>20</v>
      </c>
      <c r="O24" s="159">
        <v>20</v>
      </c>
      <c r="P24" s="121">
        <f t="shared" ref="P24:P31" si="5">SUM(N24-O24)/O24</f>
        <v>0</v>
      </c>
    </row>
    <row r="25" spans="1:18" x14ac:dyDescent="0.3">
      <c r="A25" s="75" t="s">
        <v>83</v>
      </c>
      <c r="B25" s="16">
        <v>383</v>
      </c>
      <c r="C25" s="16">
        <v>255</v>
      </c>
      <c r="D25" s="16">
        <v>456</v>
      </c>
      <c r="E25" s="16">
        <v>488</v>
      </c>
      <c r="F25" s="16">
        <v>450</v>
      </c>
      <c r="G25" s="16">
        <v>227</v>
      </c>
      <c r="H25" s="16">
        <v>390</v>
      </c>
      <c r="I25" s="16">
        <v>490</v>
      </c>
      <c r="J25" s="16">
        <v>554</v>
      </c>
      <c r="K25" s="16">
        <v>433</v>
      </c>
      <c r="L25" s="16">
        <v>329</v>
      </c>
      <c r="M25" s="16">
        <v>297</v>
      </c>
      <c r="N25" s="155">
        <f t="shared" si="4"/>
        <v>4752</v>
      </c>
      <c r="O25" s="159">
        <v>3477</v>
      </c>
      <c r="P25" s="121">
        <f t="shared" si="5"/>
        <v>0.36669542709232095</v>
      </c>
    </row>
    <row r="26" spans="1:18" x14ac:dyDescent="0.3">
      <c r="A26" s="75" t="s">
        <v>84</v>
      </c>
      <c r="B26" s="16">
        <v>55</v>
      </c>
      <c r="C26" s="16">
        <v>36</v>
      </c>
      <c r="D26" s="16">
        <v>61</v>
      </c>
      <c r="E26" s="16">
        <v>69</v>
      </c>
      <c r="F26" s="16">
        <v>54</v>
      </c>
      <c r="G26" s="16">
        <v>31</v>
      </c>
      <c r="H26" s="16">
        <v>82</v>
      </c>
      <c r="I26" s="16">
        <v>63</v>
      </c>
      <c r="J26" s="16">
        <v>75</v>
      </c>
      <c r="K26" s="16">
        <v>62</v>
      </c>
      <c r="L26" s="16">
        <v>44</v>
      </c>
      <c r="M26" s="16">
        <v>36</v>
      </c>
      <c r="N26" s="155">
        <f t="shared" si="4"/>
        <v>668</v>
      </c>
      <c r="O26" s="159">
        <v>576</v>
      </c>
      <c r="P26" s="121">
        <f t="shared" si="5"/>
        <v>0.15972222222222221</v>
      </c>
    </row>
    <row r="27" spans="1:18" x14ac:dyDescent="0.3">
      <c r="A27" s="75" t="s">
        <v>85</v>
      </c>
      <c r="B27" s="16">
        <v>13</v>
      </c>
      <c r="C27" s="16">
        <v>10</v>
      </c>
      <c r="D27" s="16">
        <v>15</v>
      </c>
      <c r="E27" s="16">
        <v>20</v>
      </c>
      <c r="F27" s="16">
        <v>24</v>
      </c>
      <c r="G27" s="16">
        <v>8</v>
      </c>
      <c r="H27" s="16">
        <v>16</v>
      </c>
      <c r="I27" s="16">
        <v>20</v>
      </c>
      <c r="J27" s="16">
        <v>29</v>
      </c>
      <c r="K27" s="16">
        <v>28</v>
      </c>
      <c r="L27" s="16">
        <v>9</v>
      </c>
      <c r="M27" s="16">
        <v>14</v>
      </c>
      <c r="N27" s="155">
        <f t="shared" si="4"/>
        <v>206</v>
      </c>
      <c r="O27" s="159">
        <v>141</v>
      </c>
      <c r="P27" s="121">
        <f t="shared" si="5"/>
        <v>0.46099290780141844</v>
      </c>
    </row>
    <row r="28" spans="1:18" x14ac:dyDescent="0.3">
      <c r="A28" s="75" t="s">
        <v>86</v>
      </c>
      <c r="B28" s="16">
        <v>68</v>
      </c>
      <c r="C28" s="16">
        <v>46</v>
      </c>
      <c r="D28" s="16">
        <v>76</v>
      </c>
      <c r="E28" s="16">
        <v>89</v>
      </c>
      <c r="F28" s="16">
        <v>78</v>
      </c>
      <c r="G28" s="16">
        <v>39</v>
      </c>
      <c r="H28" s="16">
        <v>98</v>
      </c>
      <c r="I28" s="16">
        <v>83</v>
      </c>
      <c r="J28" s="16">
        <v>104</v>
      </c>
      <c r="K28" s="16">
        <v>90</v>
      </c>
      <c r="L28" s="16">
        <v>53</v>
      </c>
      <c r="M28" s="16">
        <v>50</v>
      </c>
      <c r="N28" s="155">
        <f t="shared" si="4"/>
        <v>874</v>
      </c>
      <c r="O28" s="159">
        <v>717</v>
      </c>
      <c r="P28" s="121">
        <f t="shared" si="5"/>
        <v>0.21896792189679218</v>
      </c>
    </row>
    <row r="29" spans="1:18" x14ac:dyDescent="0.3">
      <c r="A29" s="75" t="s">
        <v>87</v>
      </c>
      <c r="B29" s="16">
        <v>319</v>
      </c>
      <c r="C29" s="16">
        <v>211</v>
      </c>
      <c r="D29" s="16">
        <v>380</v>
      </c>
      <c r="E29" s="16">
        <v>398</v>
      </c>
      <c r="F29" s="16">
        <v>374</v>
      </c>
      <c r="G29" s="16">
        <v>193</v>
      </c>
      <c r="H29" s="16">
        <v>285</v>
      </c>
      <c r="I29" s="16">
        <v>413</v>
      </c>
      <c r="J29" s="16">
        <v>438</v>
      </c>
      <c r="K29" s="16">
        <v>352</v>
      </c>
      <c r="L29" s="16">
        <v>279</v>
      </c>
      <c r="M29" s="16">
        <v>248</v>
      </c>
      <c r="N29" s="155">
        <f t="shared" si="4"/>
        <v>3890</v>
      </c>
      <c r="O29" s="159">
        <v>2783</v>
      </c>
      <c r="P29" s="121">
        <f t="shared" si="5"/>
        <v>0.39777218828602229</v>
      </c>
    </row>
    <row r="30" spans="1:18" x14ac:dyDescent="0.3">
      <c r="A30" s="75" t="s">
        <v>88</v>
      </c>
      <c r="B30" s="64">
        <f t="shared" ref="B30:M30" si="6">SUM(B28/(B28+B29))*100</f>
        <v>17.571059431524546</v>
      </c>
      <c r="C30" s="64">
        <f t="shared" si="6"/>
        <v>17.898832684824903</v>
      </c>
      <c r="D30" s="64">
        <f t="shared" si="6"/>
        <v>16.666666666666664</v>
      </c>
      <c r="E30" s="64">
        <f t="shared" si="6"/>
        <v>18.275154004106774</v>
      </c>
      <c r="F30" s="64">
        <f t="shared" si="6"/>
        <v>17.256637168141591</v>
      </c>
      <c r="G30" s="64">
        <f t="shared" si="6"/>
        <v>16.810344827586206</v>
      </c>
      <c r="H30" s="64">
        <f t="shared" si="6"/>
        <v>25.587467362924283</v>
      </c>
      <c r="I30" s="64">
        <f t="shared" si="6"/>
        <v>16.733870967741936</v>
      </c>
      <c r="J30" s="64">
        <f>SUM(J28/(J28+J29))*100</f>
        <v>19.188191881918819</v>
      </c>
      <c r="K30" s="64">
        <f>SUM(K28/(K28+K29))*100</f>
        <v>20.361990950226243</v>
      </c>
      <c r="L30" s="64">
        <f>SUM(L28/(L28+L29))*100</f>
        <v>15.963855421686745</v>
      </c>
      <c r="M30" s="64">
        <f t="shared" si="6"/>
        <v>16.778523489932887</v>
      </c>
      <c r="N30" s="332">
        <f t="shared" si="4"/>
        <v>219.09259485728163</v>
      </c>
      <c r="O30" s="384">
        <v>247.91</v>
      </c>
      <c r="P30" s="121">
        <f t="shared" si="5"/>
        <v>-0.11624139866370203</v>
      </c>
    </row>
    <row r="31" spans="1:18" x14ac:dyDescent="0.3">
      <c r="A31" s="75" t="s">
        <v>89</v>
      </c>
      <c r="B31" s="64">
        <f>SUM(B29/(B28+B29))*100</f>
        <v>82.428940568475454</v>
      </c>
      <c r="C31" s="64">
        <f t="shared" ref="C31:M31" si="7">SUM(C29/(C28+C29))*100</f>
        <v>82.10116731517509</v>
      </c>
      <c r="D31" s="64">
        <f t="shared" si="7"/>
        <v>83.333333333333343</v>
      </c>
      <c r="E31" s="64">
        <f t="shared" si="7"/>
        <v>81.724845995893219</v>
      </c>
      <c r="F31" s="64">
        <f t="shared" si="7"/>
        <v>82.743362831858406</v>
      </c>
      <c r="G31" s="64">
        <f t="shared" si="7"/>
        <v>83.189655172413794</v>
      </c>
      <c r="H31" s="64">
        <f t="shared" si="7"/>
        <v>74.412532637075728</v>
      </c>
      <c r="I31" s="64">
        <f t="shared" si="7"/>
        <v>83.266129032258064</v>
      </c>
      <c r="J31" s="64">
        <f t="shared" si="7"/>
        <v>80.811808118081188</v>
      </c>
      <c r="K31" s="64">
        <f t="shared" si="7"/>
        <v>79.638009049773757</v>
      </c>
      <c r="L31" s="64">
        <f t="shared" si="7"/>
        <v>84.036144578313255</v>
      </c>
      <c r="M31" s="64">
        <f t="shared" si="7"/>
        <v>83.22147651006712</v>
      </c>
      <c r="N31" s="331">
        <f t="shared" ref="N31" si="8">SUM(N29/(N28+N29))*100</f>
        <v>81.654072208228385</v>
      </c>
      <c r="O31" s="331">
        <v>79.510000000000005</v>
      </c>
      <c r="P31" s="121">
        <f t="shared" si="5"/>
        <v>2.6966069780258832E-2</v>
      </c>
    </row>
    <row r="34" spans="1:17" s="164" customFormat="1" x14ac:dyDescent="0.3">
      <c r="A34" s="163" t="s">
        <v>95</v>
      </c>
      <c r="N34" s="165"/>
      <c r="O34" s="165"/>
      <c r="P34" s="165"/>
    </row>
    <row r="35" spans="1:17" s="169" customFormat="1" ht="28" x14ac:dyDescent="0.3">
      <c r="A35" s="75"/>
      <c r="B35" s="167" t="s">
        <v>69</v>
      </c>
      <c r="C35" s="167" t="s">
        <v>70</v>
      </c>
      <c r="D35" s="167" t="s">
        <v>71</v>
      </c>
      <c r="E35" s="167" t="s">
        <v>72</v>
      </c>
      <c r="F35" s="167" t="s">
        <v>73</v>
      </c>
      <c r="G35" s="167" t="s">
        <v>74</v>
      </c>
      <c r="H35" s="167" t="s">
        <v>75</v>
      </c>
      <c r="I35" s="167" t="s">
        <v>76</v>
      </c>
      <c r="J35" s="167" t="s">
        <v>77</v>
      </c>
      <c r="K35" s="167" t="s">
        <v>78</v>
      </c>
      <c r="L35" s="167" t="s">
        <v>79</v>
      </c>
      <c r="M35" s="167" t="s">
        <v>80</v>
      </c>
      <c r="N35" s="330" t="s">
        <v>243</v>
      </c>
      <c r="O35" s="168" t="s">
        <v>212</v>
      </c>
      <c r="P35" s="168" t="s">
        <v>151</v>
      </c>
    </row>
    <row r="36" spans="1:17" x14ac:dyDescent="0.3">
      <c r="A36" s="75" t="s">
        <v>41</v>
      </c>
      <c r="B36" s="16">
        <v>70</v>
      </c>
      <c r="C36" s="16">
        <v>46</v>
      </c>
      <c r="D36" s="16">
        <v>77</v>
      </c>
      <c r="E36" s="16">
        <v>90</v>
      </c>
      <c r="F36" s="16">
        <v>78</v>
      </c>
      <c r="G36" s="16">
        <v>38</v>
      </c>
      <c r="H36" s="16">
        <v>99</v>
      </c>
      <c r="I36" s="16">
        <v>85</v>
      </c>
      <c r="J36" s="16">
        <v>110</v>
      </c>
      <c r="K36" s="16">
        <v>92</v>
      </c>
      <c r="L36" s="16">
        <v>57</v>
      </c>
      <c r="M36" s="16">
        <v>50</v>
      </c>
      <c r="N36" s="155">
        <f>SUM(B36:M36)</f>
        <v>892</v>
      </c>
      <c r="O36" s="159">
        <v>726</v>
      </c>
      <c r="P36" s="121">
        <f>SUM(N36-O36)/O36</f>
        <v>0.22865013774104684</v>
      </c>
    </row>
    <row r="37" spans="1:17" x14ac:dyDescent="0.3">
      <c r="A37" s="75" t="s">
        <v>96</v>
      </c>
      <c r="B37" s="16">
        <v>15</v>
      </c>
      <c r="C37" s="16">
        <v>11</v>
      </c>
      <c r="D37" s="16">
        <v>16</v>
      </c>
      <c r="E37" s="16">
        <v>25</v>
      </c>
      <c r="F37" s="16">
        <v>24</v>
      </c>
      <c r="G37" s="16">
        <v>8</v>
      </c>
      <c r="H37" s="16">
        <v>17</v>
      </c>
      <c r="I37" s="16">
        <v>20</v>
      </c>
      <c r="J37" s="16">
        <v>30</v>
      </c>
      <c r="K37" s="16">
        <v>29</v>
      </c>
      <c r="L37" s="16">
        <v>9</v>
      </c>
      <c r="M37" s="16">
        <v>15</v>
      </c>
      <c r="N37" s="155">
        <f t="shared" ref="N37:N38" si="9">SUM(B37:M37)</f>
        <v>219</v>
      </c>
      <c r="O37" s="159">
        <v>151</v>
      </c>
      <c r="P37" s="121">
        <f t="shared" ref="P37:P38" si="10">SUM(N37-O37)/O37</f>
        <v>0.45033112582781459</v>
      </c>
    </row>
    <row r="38" spans="1:17" x14ac:dyDescent="0.3">
      <c r="A38" s="75" t="s">
        <v>97</v>
      </c>
      <c r="B38" s="16">
        <v>55</v>
      </c>
      <c r="C38" s="16">
        <v>35</v>
      </c>
      <c r="D38" s="16">
        <v>61</v>
      </c>
      <c r="E38" s="16">
        <v>65</v>
      </c>
      <c r="F38" s="16">
        <v>54</v>
      </c>
      <c r="G38" s="16">
        <v>30</v>
      </c>
      <c r="H38" s="16">
        <v>82</v>
      </c>
      <c r="I38" s="16">
        <v>65</v>
      </c>
      <c r="J38" s="16">
        <v>80</v>
      </c>
      <c r="K38" s="16">
        <v>63</v>
      </c>
      <c r="L38" s="16">
        <v>48</v>
      </c>
      <c r="M38" s="16">
        <v>35</v>
      </c>
      <c r="N38" s="155">
        <f t="shared" si="9"/>
        <v>673</v>
      </c>
      <c r="O38" s="159">
        <v>575</v>
      </c>
      <c r="P38" s="121">
        <f t="shared" si="10"/>
        <v>0.17043478260869566</v>
      </c>
    </row>
    <row r="39" spans="1:17" x14ac:dyDescent="0.3">
      <c r="N39" s="175"/>
      <c r="O39" s="175"/>
    </row>
    <row r="40" spans="1:17" ht="16.75" customHeight="1" x14ac:dyDescent="0.3"/>
    <row r="41" spans="1:17" x14ac:dyDescent="0.3">
      <c r="A41" s="245" t="s">
        <v>241</v>
      </c>
      <c r="C41" s="177"/>
    </row>
    <row r="42" spans="1:17" s="179" customFormat="1" ht="42" x14ac:dyDescent="0.3">
      <c r="A42" s="178" t="s">
        <v>98</v>
      </c>
      <c r="B42" s="178" t="s">
        <v>41</v>
      </c>
      <c r="C42" s="178" t="s">
        <v>47</v>
      </c>
      <c r="D42" s="178" t="s">
        <v>52</v>
      </c>
      <c r="E42" s="178" t="s">
        <v>150</v>
      </c>
      <c r="F42" s="178" t="s">
        <v>99</v>
      </c>
      <c r="G42" s="166" t="s">
        <v>244</v>
      </c>
      <c r="H42" s="381" t="s">
        <v>232</v>
      </c>
      <c r="I42" s="166" t="s">
        <v>151</v>
      </c>
      <c r="P42" s="298"/>
      <c r="Q42" s="180"/>
    </row>
    <row r="43" spans="1:17" x14ac:dyDescent="0.3">
      <c r="A43" s="181" t="s">
        <v>100</v>
      </c>
      <c r="B43" s="75">
        <v>0</v>
      </c>
      <c r="C43" s="75"/>
      <c r="D43" s="75"/>
      <c r="E43" s="75">
        <v>0</v>
      </c>
      <c r="F43" s="75">
        <v>0</v>
      </c>
      <c r="G43" s="75"/>
      <c r="H43" s="182">
        <v>0</v>
      </c>
      <c r="I43" s="75">
        <v>0</v>
      </c>
      <c r="N43" s="74"/>
      <c r="O43" s="74"/>
      <c r="P43" s="165"/>
      <c r="Q43" s="162"/>
    </row>
    <row r="44" spans="1:17" x14ac:dyDescent="0.3">
      <c r="A44" s="181" t="s">
        <v>101</v>
      </c>
      <c r="B44" s="183">
        <v>651</v>
      </c>
      <c r="C44" s="183">
        <v>93</v>
      </c>
      <c r="D44" s="183">
        <v>558</v>
      </c>
      <c r="E44" s="75">
        <v>0</v>
      </c>
      <c r="F44" s="75">
        <v>21</v>
      </c>
      <c r="G44" s="380">
        <f>SUM(B44:E44)</f>
        <v>1302</v>
      </c>
      <c r="H44" s="343">
        <v>1147</v>
      </c>
      <c r="I44" s="121">
        <f>SUM(G44-H44)/H44</f>
        <v>0.13513513513513514</v>
      </c>
      <c r="N44" s="74"/>
      <c r="O44" s="74"/>
      <c r="P44" s="165"/>
      <c r="Q44" s="162"/>
    </row>
    <row r="45" spans="1:17" x14ac:dyDescent="0.3">
      <c r="A45" s="184" t="s">
        <v>149</v>
      </c>
      <c r="B45" s="188">
        <v>1303.17</v>
      </c>
      <c r="C45" s="183">
        <v>0</v>
      </c>
      <c r="D45" s="183">
        <v>0</v>
      </c>
      <c r="E45" s="75">
        <v>0</v>
      </c>
      <c r="F45" s="75">
        <v>0</v>
      </c>
      <c r="G45" s="380">
        <f t="shared" ref="G45:G49" si="11">SUM(B45:F45)</f>
        <v>1303.17</v>
      </c>
      <c r="H45" s="182">
        <v>1403.38</v>
      </c>
      <c r="I45" s="121">
        <f t="shared" ref="I45:I46" si="12">SUM(G45-H45)/H45</f>
        <v>-7.1406176516695424E-2</v>
      </c>
      <c r="N45" s="74"/>
      <c r="O45" s="74"/>
      <c r="P45" s="165"/>
      <c r="Q45" s="162"/>
    </row>
    <row r="46" spans="1:17" x14ac:dyDescent="0.3">
      <c r="A46" s="186" t="s">
        <v>102</v>
      </c>
      <c r="B46" s="187">
        <f>SUM(B44:B45)</f>
        <v>1954.17</v>
      </c>
      <c r="C46" s="187">
        <v>93</v>
      </c>
      <c r="D46" s="187">
        <v>558</v>
      </c>
      <c r="E46" s="183">
        <v>0</v>
      </c>
      <c r="F46" s="75">
        <v>0</v>
      </c>
      <c r="G46" s="380">
        <f t="shared" si="11"/>
        <v>2605.17</v>
      </c>
      <c r="H46" s="185">
        <f>SUM(H43:H45)</f>
        <v>2550.38</v>
      </c>
      <c r="I46" s="121">
        <f t="shared" si="12"/>
        <v>2.1483073110673687E-2</v>
      </c>
      <c r="N46" s="74"/>
      <c r="O46" s="74"/>
      <c r="P46" s="165"/>
      <c r="Q46" s="162"/>
    </row>
    <row r="47" spans="1:17" x14ac:dyDescent="0.3">
      <c r="A47" s="170"/>
      <c r="B47" s="183"/>
      <c r="C47" s="183"/>
      <c r="D47" s="183"/>
      <c r="E47" s="75"/>
      <c r="F47" s="75"/>
      <c r="G47" s="380"/>
      <c r="H47" s="182"/>
      <c r="I47" s="121"/>
      <c r="N47" s="74"/>
      <c r="O47" s="74"/>
      <c r="P47" s="165"/>
      <c r="Q47" s="162"/>
    </row>
    <row r="48" spans="1:17" x14ac:dyDescent="0.3">
      <c r="A48" s="181" t="s">
        <v>103</v>
      </c>
      <c r="B48" s="183">
        <v>0</v>
      </c>
      <c r="C48" s="183">
        <v>0</v>
      </c>
      <c r="D48" s="183">
        <v>0</v>
      </c>
      <c r="E48" s="75">
        <v>0</v>
      </c>
      <c r="F48" s="75">
        <v>0</v>
      </c>
      <c r="G48" s="380">
        <f t="shared" si="11"/>
        <v>0</v>
      </c>
      <c r="H48" s="188">
        <v>0</v>
      </c>
      <c r="I48" s="121">
        <v>0</v>
      </c>
      <c r="N48" s="74"/>
      <c r="O48" s="74"/>
      <c r="P48" s="165"/>
      <c r="Q48" s="162"/>
    </row>
    <row r="49" spans="1:17" x14ac:dyDescent="0.3">
      <c r="A49" s="181" t="s">
        <v>104</v>
      </c>
      <c r="B49" s="183">
        <v>2205.25</v>
      </c>
      <c r="C49" s="183">
        <v>0</v>
      </c>
      <c r="D49" s="183">
        <v>0</v>
      </c>
      <c r="E49" s="75">
        <v>0</v>
      </c>
      <c r="F49" s="75">
        <v>0</v>
      </c>
      <c r="G49" s="380">
        <f t="shared" si="11"/>
        <v>2205.25</v>
      </c>
      <c r="H49" s="344">
        <v>2321.6</v>
      </c>
      <c r="I49" s="121">
        <f>SUM(G49-H49)/H49</f>
        <v>-5.0116299104066127E-2</v>
      </c>
      <c r="N49" s="74"/>
      <c r="O49" s="74"/>
      <c r="P49" s="165"/>
      <c r="Q49" s="162"/>
    </row>
    <row r="50" spans="1:17" ht="28" x14ac:dyDescent="0.3">
      <c r="A50" s="181" t="s">
        <v>105</v>
      </c>
      <c r="B50" s="189">
        <v>0</v>
      </c>
      <c r="C50" s="183">
        <v>0</v>
      </c>
      <c r="D50" s="183">
        <v>0</v>
      </c>
      <c r="E50" s="75">
        <v>0</v>
      </c>
      <c r="F50" s="75">
        <v>0</v>
      </c>
      <c r="G50" s="380">
        <f>SUM(B50:F50)</f>
        <v>0</v>
      </c>
      <c r="H50" s="190">
        <v>263.95</v>
      </c>
      <c r="I50" s="121">
        <f t="shared" ref="I50:I52" si="13">SUM(G50-H50)/H50</f>
        <v>-1</v>
      </c>
      <c r="N50" s="74"/>
      <c r="O50" s="74"/>
      <c r="P50" s="165"/>
      <c r="Q50" s="162"/>
    </row>
    <row r="51" spans="1:17" s="162" customFormat="1" ht="23.5" customHeight="1" x14ac:dyDescent="0.3">
      <c r="A51" s="124" t="s">
        <v>255</v>
      </c>
      <c r="B51" s="183"/>
      <c r="C51" s="183"/>
      <c r="D51" s="183"/>
      <c r="E51" s="75"/>
      <c r="F51" s="75"/>
      <c r="G51" s="159"/>
      <c r="H51" s="191"/>
      <c r="I51" s="121"/>
      <c r="P51" s="165"/>
    </row>
    <row r="52" spans="1:17" ht="28" x14ac:dyDescent="0.3">
      <c r="A52" s="192" t="s">
        <v>106</v>
      </c>
      <c r="B52" s="193">
        <f>SUM(B46:B51)</f>
        <v>4159.42</v>
      </c>
      <c r="C52" s="379"/>
      <c r="D52" s="379"/>
      <c r="E52" s="194"/>
      <c r="F52" s="195"/>
      <c r="G52" s="187">
        <v>4159.42</v>
      </c>
      <c r="H52" s="382">
        <f>SUM(H46:H50)</f>
        <v>5135.9299999999994</v>
      </c>
      <c r="I52" s="383">
        <f t="shared" si="13"/>
        <v>-0.19013304309054047</v>
      </c>
      <c r="N52" s="74"/>
      <c r="O52" s="74"/>
      <c r="P52" s="165"/>
      <c r="Q52" s="162"/>
    </row>
    <row r="53" spans="1:17" x14ac:dyDescent="0.3">
      <c r="A53" s="196"/>
      <c r="B53" s="197"/>
      <c r="C53" s="197"/>
      <c r="D53" s="197"/>
      <c r="E53" s="197"/>
      <c r="F53" s="198"/>
      <c r="H53" s="199"/>
    </row>
    <row r="54" spans="1:17" x14ac:dyDescent="0.3">
      <c r="A54" s="200"/>
      <c r="H54" s="199"/>
    </row>
    <row r="55" spans="1:17" ht="28" x14ac:dyDescent="0.3">
      <c r="A55" s="176" t="s">
        <v>107</v>
      </c>
      <c r="H55" s="199"/>
    </row>
    <row r="56" spans="1:17" s="169" customFormat="1" ht="28" x14ac:dyDescent="0.3">
      <c r="A56" s="178"/>
      <c r="B56" s="247" t="s">
        <v>252</v>
      </c>
      <c r="C56" s="346" t="s">
        <v>209</v>
      </c>
      <c r="D56" s="166" t="s">
        <v>151</v>
      </c>
      <c r="H56" s="201"/>
      <c r="N56" s="299"/>
      <c r="O56" s="299"/>
      <c r="P56" s="202"/>
    </row>
    <row r="57" spans="1:17" ht="42" x14ac:dyDescent="0.3">
      <c r="A57" s="181" t="s">
        <v>108</v>
      </c>
      <c r="B57" s="378">
        <v>284</v>
      </c>
      <c r="C57" s="345">
        <v>41</v>
      </c>
      <c r="D57" s="121">
        <f>(C57-B57)/B57</f>
        <v>-0.85563380281690138</v>
      </c>
      <c r="H57" s="199"/>
    </row>
    <row r="58" spans="1:17" ht="42" x14ac:dyDescent="0.3">
      <c r="A58" s="181" t="s">
        <v>109</v>
      </c>
      <c r="B58" s="246">
        <v>0</v>
      </c>
      <c r="C58" s="345">
        <v>0</v>
      </c>
      <c r="D58" s="121">
        <v>0</v>
      </c>
      <c r="H58" s="199"/>
    </row>
    <row r="59" spans="1:17" x14ac:dyDescent="0.3">
      <c r="A59" s="192" t="s">
        <v>110</v>
      </c>
      <c r="B59" s="333">
        <v>284</v>
      </c>
      <c r="C59" s="347">
        <v>41</v>
      </c>
      <c r="D59" s="121">
        <f>(B59-C59)/C59</f>
        <v>5.9268292682926829</v>
      </c>
      <c r="H59" s="199"/>
    </row>
    <row r="60" spans="1:17" x14ac:dyDescent="0.3">
      <c r="M60" s="165"/>
      <c r="O60" s="162"/>
      <c r="P60" s="74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0"/>
  <sheetViews>
    <sheetView workbookViewId="0">
      <selection activeCell="P3" sqref="P3"/>
    </sheetView>
  </sheetViews>
  <sheetFormatPr defaultRowHeight="14.5" x14ac:dyDescent="0.35"/>
  <cols>
    <col min="1" max="1" width="21.08984375" customWidth="1"/>
    <col min="2" max="2" width="6.1796875" bestFit="1" customWidth="1"/>
    <col min="3" max="3" width="7.08984375" bestFit="1" customWidth="1"/>
    <col min="4" max="4" width="7" bestFit="1" customWidth="1"/>
    <col min="5" max="5" width="6.81640625" bestFit="1" customWidth="1"/>
    <col min="6" max="6" width="7.08984375" bestFit="1" customWidth="1"/>
    <col min="7" max="7" width="7" bestFit="1" customWidth="1"/>
    <col min="8" max="8" width="6.81640625" bestFit="1" customWidth="1"/>
    <col min="9" max="10" width="6.90625" bestFit="1" customWidth="1"/>
    <col min="11" max="11" width="6.81640625" bestFit="1" customWidth="1"/>
    <col min="12" max="12" width="7.08984375" bestFit="1" customWidth="1"/>
    <col min="13" max="13" width="6.90625" bestFit="1" customWidth="1"/>
    <col min="14" max="14" width="8.1796875" style="267" customWidth="1"/>
    <col min="15" max="15" width="8.453125" style="267" customWidth="1"/>
    <col min="16" max="16" width="7.54296875" customWidth="1"/>
  </cols>
  <sheetData>
    <row r="1" spans="1:16" s="305" customFormat="1" x14ac:dyDescent="0.35">
      <c r="A1" s="424" t="s">
        <v>245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267"/>
    </row>
    <row r="2" spans="1:16" s="305" customFormat="1" ht="26.5" x14ac:dyDescent="0.35">
      <c r="A2" s="438"/>
      <c r="B2" s="73" t="s">
        <v>258</v>
      </c>
      <c r="C2" s="73" t="s">
        <v>257</v>
      </c>
      <c r="D2" s="73" t="s">
        <v>256</v>
      </c>
      <c r="E2" s="73" t="s">
        <v>259</v>
      </c>
      <c r="F2" s="73" t="s">
        <v>260</v>
      </c>
      <c r="G2" s="73" t="s">
        <v>261</v>
      </c>
      <c r="H2" s="73" t="s">
        <v>262</v>
      </c>
      <c r="I2" s="73" t="s">
        <v>263</v>
      </c>
      <c r="J2" s="73" t="s">
        <v>265</v>
      </c>
      <c r="K2" s="73" t="s">
        <v>264</v>
      </c>
      <c r="L2" s="385" t="s">
        <v>266</v>
      </c>
      <c r="M2" s="385" t="s">
        <v>267</v>
      </c>
      <c r="N2" s="261" t="s">
        <v>246</v>
      </c>
      <c r="O2" s="348" t="s">
        <v>215</v>
      </c>
      <c r="P2" s="443" t="s">
        <v>0</v>
      </c>
    </row>
    <row r="3" spans="1:16" s="305" customFormat="1" ht="25" x14ac:dyDescent="0.35">
      <c r="A3" s="439" t="s">
        <v>112</v>
      </c>
      <c r="B3" s="317"/>
      <c r="C3" s="317"/>
      <c r="D3" s="317"/>
      <c r="E3" s="317"/>
      <c r="F3" s="317"/>
      <c r="G3" s="317"/>
      <c r="H3" s="318"/>
      <c r="I3" s="318"/>
      <c r="J3" s="318"/>
      <c r="K3" s="317"/>
      <c r="L3" s="319"/>
      <c r="M3" s="320"/>
      <c r="N3" s="264">
        <f>SUM(N4:N5)</f>
        <v>102</v>
      </c>
      <c r="O3" s="265">
        <v>100</v>
      </c>
      <c r="P3" s="21">
        <f>(N3-O3)/O3</f>
        <v>0.02</v>
      </c>
    </row>
    <row r="4" spans="1:16" s="305" customFormat="1" ht="17" customHeight="1" x14ac:dyDescent="0.35">
      <c r="A4" s="439" t="s">
        <v>271</v>
      </c>
      <c r="B4" s="317"/>
      <c r="C4" s="317"/>
      <c r="D4" s="317"/>
      <c r="E4" s="317"/>
      <c r="F4" s="317"/>
      <c r="G4" s="317"/>
      <c r="H4" s="318"/>
      <c r="I4" s="318"/>
      <c r="J4" s="318"/>
      <c r="K4" s="317"/>
      <c r="L4" s="319"/>
      <c r="M4" s="320"/>
      <c r="N4" s="264">
        <v>16</v>
      </c>
      <c r="O4" s="265">
        <v>12</v>
      </c>
      <c r="P4" s="21">
        <f t="shared" ref="P4:P16" si="0">(N4-O4)/O4</f>
        <v>0.33333333333333331</v>
      </c>
    </row>
    <row r="5" spans="1:16" s="305" customFormat="1" ht="18.5" customHeight="1" x14ac:dyDescent="0.35">
      <c r="A5" s="439" t="s">
        <v>224</v>
      </c>
      <c r="B5" s="441">
        <v>0</v>
      </c>
      <c r="C5" s="441">
        <v>8</v>
      </c>
      <c r="D5" s="444">
        <v>21</v>
      </c>
      <c r="E5" s="441">
        <v>14</v>
      </c>
      <c r="F5" s="441">
        <v>3</v>
      </c>
      <c r="G5" s="441">
        <v>1</v>
      </c>
      <c r="H5" s="46">
        <v>16</v>
      </c>
      <c r="I5" s="46">
        <v>7</v>
      </c>
      <c r="J5" s="46">
        <v>11</v>
      </c>
      <c r="K5" s="441">
        <v>2</v>
      </c>
      <c r="L5" s="386">
        <v>0</v>
      </c>
      <c r="M5" s="387">
        <v>3</v>
      </c>
      <c r="N5" s="264">
        <f t="shared" ref="N5:N16" si="1">SUM(B5:M5)</f>
        <v>86</v>
      </c>
      <c r="O5" s="265">
        <v>88</v>
      </c>
      <c r="P5" s="21">
        <f t="shared" si="0"/>
        <v>-2.2727272727272728E-2</v>
      </c>
    </row>
    <row r="6" spans="1:16" s="305" customFormat="1" ht="29" customHeight="1" x14ac:dyDescent="0.35">
      <c r="A6" s="439" t="s">
        <v>272</v>
      </c>
      <c r="B6" s="317"/>
      <c r="C6" s="317"/>
      <c r="D6" s="317"/>
      <c r="E6" s="317"/>
      <c r="F6" s="317"/>
      <c r="G6" s="317"/>
      <c r="H6" s="318"/>
      <c r="I6" s="318"/>
      <c r="J6" s="318"/>
      <c r="K6" s="317"/>
      <c r="L6" s="319"/>
      <c r="M6" s="321"/>
      <c r="N6" s="264">
        <f>SUM(N7:N8)</f>
        <v>2256</v>
      </c>
      <c r="O6" s="265">
        <v>2159</v>
      </c>
      <c r="P6" s="21">
        <f t="shared" si="0"/>
        <v>4.492820750347383E-2</v>
      </c>
    </row>
    <row r="7" spans="1:16" s="305" customFormat="1" ht="26" customHeight="1" x14ac:dyDescent="0.35">
      <c r="A7" s="439" t="s">
        <v>226</v>
      </c>
      <c r="B7" s="317"/>
      <c r="C7" s="317"/>
      <c r="D7" s="317"/>
      <c r="E7" s="317"/>
      <c r="F7" s="317"/>
      <c r="G7" s="317"/>
      <c r="H7" s="318"/>
      <c r="I7" s="318"/>
      <c r="J7" s="318"/>
      <c r="K7" s="317"/>
      <c r="L7" s="319"/>
      <c r="M7" s="321"/>
      <c r="N7" s="264">
        <v>1031</v>
      </c>
      <c r="O7" s="265">
        <v>1183</v>
      </c>
      <c r="P7" s="21">
        <f t="shared" si="0"/>
        <v>-0.12848689771766694</v>
      </c>
    </row>
    <row r="8" spans="1:16" s="305" customFormat="1" ht="30.5" customHeight="1" x14ac:dyDescent="0.35">
      <c r="A8" s="439" t="s">
        <v>227</v>
      </c>
      <c r="B8" s="11">
        <v>0</v>
      </c>
      <c r="C8" s="11">
        <v>153</v>
      </c>
      <c r="D8" s="11">
        <v>296</v>
      </c>
      <c r="E8" s="11">
        <v>244</v>
      </c>
      <c r="F8" s="11">
        <v>47</v>
      </c>
      <c r="G8" s="11">
        <v>1</v>
      </c>
      <c r="H8" s="46">
        <v>236</v>
      </c>
      <c r="I8" s="46">
        <v>107</v>
      </c>
      <c r="J8" s="46">
        <v>103</v>
      </c>
      <c r="K8" s="11">
        <v>4</v>
      </c>
      <c r="L8" s="386">
        <v>0</v>
      </c>
      <c r="M8" s="271">
        <v>34</v>
      </c>
      <c r="N8" s="264">
        <f t="shared" si="1"/>
        <v>1225</v>
      </c>
      <c r="O8" s="265">
        <v>976</v>
      </c>
      <c r="P8" s="21">
        <f t="shared" si="0"/>
        <v>0.25512295081967212</v>
      </c>
    </row>
    <row r="9" spans="1:16" s="305" customFormat="1" ht="39" customHeight="1" x14ac:dyDescent="0.35">
      <c r="A9" s="439" t="s">
        <v>228</v>
      </c>
      <c r="B9" s="11">
        <v>0</v>
      </c>
      <c r="C9" s="11">
        <v>8</v>
      </c>
      <c r="D9" s="11">
        <v>21</v>
      </c>
      <c r="E9" s="11">
        <v>10</v>
      </c>
      <c r="F9" s="11">
        <v>3</v>
      </c>
      <c r="G9" s="11">
        <v>0</v>
      </c>
      <c r="H9" s="46">
        <v>15</v>
      </c>
      <c r="I9" s="46">
        <v>7</v>
      </c>
      <c r="J9" s="46">
        <v>11</v>
      </c>
      <c r="K9" s="11">
        <v>2</v>
      </c>
      <c r="L9" s="386">
        <v>0</v>
      </c>
      <c r="M9" s="271">
        <v>2</v>
      </c>
      <c r="N9" s="264">
        <f t="shared" si="1"/>
        <v>79</v>
      </c>
      <c r="O9" s="265">
        <v>54</v>
      </c>
      <c r="P9" s="21">
        <f t="shared" si="0"/>
        <v>0.46296296296296297</v>
      </c>
    </row>
    <row r="10" spans="1:16" s="305" customFormat="1" ht="30" customHeight="1" x14ac:dyDescent="0.35">
      <c r="A10" s="439" t="s">
        <v>229</v>
      </c>
      <c r="B10" s="442">
        <v>0</v>
      </c>
      <c r="C10" s="442">
        <v>153</v>
      </c>
      <c r="D10" s="442">
        <v>296</v>
      </c>
      <c r="E10" s="442">
        <v>143</v>
      </c>
      <c r="F10" s="442">
        <v>47</v>
      </c>
      <c r="G10" s="442">
        <v>0</v>
      </c>
      <c r="H10" s="46">
        <v>229</v>
      </c>
      <c r="I10" s="46">
        <v>107</v>
      </c>
      <c r="J10" s="46">
        <v>103</v>
      </c>
      <c r="K10" s="442">
        <v>4</v>
      </c>
      <c r="L10" s="386">
        <v>0</v>
      </c>
      <c r="M10" s="11">
        <v>19</v>
      </c>
      <c r="N10" s="264">
        <f t="shared" si="1"/>
        <v>1101</v>
      </c>
      <c r="O10" s="349">
        <v>781</v>
      </c>
      <c r="P10" s="21">
        <f t="shared" si="0"/>
        <v>0.40973111395646605</v>
      </c>
    </row>
    <row r="11" spans="1:16" s="305" customFormat="1" ht="27" customHeight="1" x14ac:dyDescent="0.35">
      <c r="A11" s="439" t="s">
        <v>203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46">
        <v>1</v>
      </c>
      <c r="I11" s="46">
        <v>0</v>
      </c>
      <c r="J11" s="46">
        <v>0</v>
      </c>
      <c r="K11" s="11">
        <v>0</v>
      </c>
      <c r="L11" s="386">
        <v>0</v>
      </c>
      <c r="M11" s="271">
        <v>1</v>
      </c>
      <c r="N11" s="264">
        <f t="shared" si="1"/>
        <v>2</v>
      </c>
      <c r="O11" s="349">
        <v>3</v>
      </c>
      <c r="P11" s="21">
        <f t="shared" si="0"/>
        <v>-0.33333333333333331</v>
      </c>
    </row>
    <row r="12" spans="1:16" s="305" customFormat="1" ht="27.5" customHeight="1" x14ac:dyDescent="0.35">
      <c r="A12" s="439" t="s">
        <v>117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46">
        <v>7</v>
      </c>
      <c r="I12" s="46">
        <v>0</v>
      </c>
      <c r="J12" s="46">
        <v>0</v>
      </c>
      <c r="K12" s="11">
        <v>0</v>
      </c>
      <c r="L12" s="386">
        <v>0</v>
      </c>
      <c r="M12" s="271">
        <v>15</v>
      </c>
      <c r="N12" s="264">
        <f t="shared" si="1"/>
        <v>22</v>
      </c>
      <c r="O12" s="265">
        <v>29</v>
      </c>
      <c r="P12" s="21">
        <f t="shared" si="0"/>
        <v>-0.2413793103448276</v>
      </c>
    </row>
    <row r="13" spans="1:16" s="305" customFormat="1" ht="39.5" customHeight="1" x14ac:dyDescent="0.35">
      <c r="A13" s="440" t="s">
        <v>204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46">
        <v>0</v>
      </c>
      <c r="I13" s="46">
        <v>0</v>
      </c>
      <c r="J13" s="46">
        <v>0</v>
      </c>
      <c r="K13" s="11">
        <v>0</v>
      </c>
      <c r="L13" s="386">
        <v>0</v>
      </c>
      <c r="M13" s="271">
        <v>0</v>
      </c>
      <c r="N13" s="264">
        <f t="shared" si="1"/>
        <v>1</v>
      </c>
      <c r="O13" s="265">
        <v>26</v>
      </c>
      <c r="P13" s="21">
        <f t="shared" si="0"/>
        <v>-0.96153846153846156</v>
      </c>
    </row>
    <row r="14" spans="1:16" s="305" customFormat="1" ht="29.5" customHeight="1" x14ac:dyDescent="0.35">
      <c r="A14" s="440" t="s">
        <v>205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46">
        <v>0</v>
      </c>
      <c r="I14" s="46">
        <v>0</v>
      </c>
      <c r="J14" s="46">
        <v>0</v>
      </c>
      <c r="K14" s="11">
        <v>0</v>
      </c>
      <c r="L14" s="386">
        <v>0</v>
      </c>
      <c r="M14" s="271">
        <v>0</v>
      </c>
      <c r="N14" s="264">
        <f t="shared" si="1"/>
        <v>1</v>
      </c>
      <c r="O14" s="265">
        <v>99</v>
      </c>
      <c r="P14" s="21">
        <f t="shared" si="0"/>
        <v>-0.98989898989898994</v>
      </c>
    </row>
    <row r="15" spans="1:16" s="305" customFormat="1" ht="26" customHeight="1" x14ac:dyDescent="0.35">
      <c r="A15" s="439" t="s">
        <v>118</v>
      </c>
      <c r="B15" s="11">
        <v>0</v>
      </c>
      <c r="C15" s="11">
        <v>0</v>
      </c>
      <c r="D15" s="11">
        <v>0</v>
      </c>
      <c r="E15" s="11">
        <v>4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386">
        <v>0</v>
      </c>
      <c r="M15" s="11">
        <v>0</v>
      </c>
      <c r="N15" s="264">
        <f t="shared" si="1"/>
        <v>4</v>
      </c>
      <c r="O15" s="265">
        <v>5</v>
      </c>
      <c r="P15" s="21">
        <f t="shared" si="0"/>
        <v>-0.2</v>
      </c>
    </row>
    <row r="16" spans="1:16" s="305" customFormat="1" ht="27.5" customHeight="1" x14ac:dyDescent="0.35">
      <c r="A16" s="439" t="s">
        <v>230</v>
      </c>
      <c r="B16" s="11">
        <v>0</v>
      </c>
      <c r="C16" s="11">
        <v>0</v>
      </c>
      <c r="D16" s="11">
        <v>0</v>
      </c>
      <c r="E16" s="11">
        <v>101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386">
        <v>0</v>
      </c>
      <c r="M16" s="11">
        <v>0</v>
      </c>
      <c r="N16" s="264">
        <f t="shared" si="1"/>
        <v>101</v>
      </c>
      <c r="O16" s="265">
        <v>67</v>
      </c>
      <c r="P16" s="21">
        <f t="shared" si="0"/>
        <v>0.5074626865671642</v>
      </c>
    </row>
    <row r="17" spans="1:16" s="305" customFormat="1" ht="27.5" customHeight="1" x14ac:dyDescent="0.35">
      <c r="N17" s="267"/>
      <c r="O17" s="267"/>
    </row>
    <row r="18" spans="1:16" s="305" customFormat="1" ht="29" customHeight="1" x14ac:dyDescent="0.35">
      <c r="N18" s="267"/>
      <c r="O18" s="267"/>
    </row>
    <row r="19" spans="1:16" s="305" customFormat="1" ht="18" customHeight="1" x14ac:dyDescent="0.35">
      <c r="A19" s="424" t="s">
        <v>214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260"/>
    </row>
    <row r="20" spans="1:16" s="305" customFormat="1" ht="26.5" x14ac:dyDescent="0.35">
      <c r="A20" s="71"/>
      <c r="B20" s="73">
        <v>44013</v>
      </c>
      <c r="C20" s="73">
        <v>44044</v>
      </c>
      <c r="D20" s="73">
        <v>44075</v>
      </c>
      <c r="E20" s="73">
        <v>44105</v>
      </c>
      <c r="F20" s="73">
        <v>44136</v>
      </c>
      <c r="G20" s="73">
        <v>44166</v>
      </c>
      <c r="H20" s="73">
        <v>44197</v>
      </c>
      <c r="I20" s="73">
        <v>44228</v>
      </c>
      <c r="J20" s="73">
        <v>44256</v>
      </c>
      <c r="K20" s="73">
        <v>44287</v>
      </c>
      <c r="L20" s="73">
        <v>44317</v>
      </c>
      <c r="M20" s="73">
        <v>44348</v>
      </c>
      <c r="N20" s="261" t="s">
        <v>215</v>
      </c>
      <c r="O20" s="262" t="s">
        <v>206</v>
      </c>
      <c r="P20" s="72" t="s">
        <v>0</v>
      </c>
    </row>
    <row r="21" spans="1:16" ht="25" x14ac:dyDescent="0.35">
      <c r="A21" s="30" t="s">
        <v>112</v>
      </c>
      <c r="B21" s="317"/>
      <c r="C21" s="317"/>
      <c r="D21" s="317"/>
      <c r="E21" s="317"/>
      <c r="F21" s="317"/>
      <c r="G21" s="317"/>
      <c r="H21" s="318"/>
      <c r="I21" s="318"/>
      <c r="J21" s="318"/>
      <c r="K21" s="317"/>
      <c r="L21" s="319"/>
      <c r="M21" s="320"/>
      <c r="N21" s="263">
        <v>100</v>
      </c>
      <c r="O21" s="39">
        <v>127</v>
      </c>
      <c r="P21" s="70">
        <f>(N21-O21)/N21</f>
        <v>-0.27</v>
      </c>
    </row>
    <row r="22" spans="1:16" x14ac:dyDescent="0.35">
      <c r="A22" s="30" t="s">
        <v>223</v>
      </c>
      <c r="B22" s="317"/>
      <c r="C22" s="317"/>
      <c r="D22" s="317"/>
      <c r="E22" s="317"/>
      <c r="F22" s="317"/>
      <c r="G22" s="317"/>
      <c r="H22" s="318"/>
      <c r="I22" s="318"/>
      <c r="J22" s="318"/>
      <c r="K22" s="317"/>
      <c r="L22" s="319"/>
      <c r="M22" s="320"/>
      <c r="N22" s="263">
        <v>12</v>
      </c>
      <c r="O22" s="37" t="s">
        <v>231</v>
      </c>
      <c r="P22" s="37" t="s">
        <v>231</v>
      </c>
    </row>
    <row r="23" spans="1:16" x14ac:dyDescent="0.35">
      <c r="A23" s="30" t="s">
        <v>224</v>
      </c>
      <c r="B23" s="6">
        <v>0</v>
      </c>
      <c r="C23" s="6">
        <v>15</v>
      </c>
      <c r="D23" s="6">
        <v>16</v>
      </c>
      <c r="E23" s="6">
        <v>19</v>
      </c>
      <c r="F23" s="6">
        <v>7</v>
      </c>
      <c r="G23" s="6">
        <v>1</v>
      </c>
      <c r="H23" s="25">
        <v>4</v>
      </c>
      <c r="I23" s="25">
        <v>20</v>
      </c>
      <c r="J23" s="25">
        <v>4</v>
      </c>
      <c r="K23" s="6">
        <v>0</v>
      </c>
      <c r="L23" s="31">
        <v>1</v>
      </c>
      <c r="M23" s="32">
        <v>1</v>
      </c>
      <c r="N23" s="263">
        <v>88</v>
      </c>
      <c r="O23" s="37" t="s">
        <v>231</v>
      </c>
      <c r="P23" s="37" t="s">
        <v>231</v>
      </c>
    </row>
    <row r="24" spans="1:16" ht="27" customHeight="1" x14ac:dyDescent="0.35">
      <c r="A24" s="25" t="s">
        <v>225</v>
      </c>
      <c r="B24" s="317"/>
      <c r="C24" s="317"/>
      <c r="D24" s="317"/>
      <c r="E24" s="317"/>
      <c r="F24" s="317"/>
      <c r="G24" s="317"/>
      <c r="H24" s="318"/>
      <c r="I24" s="318"/>
      <c r="J24" s="318"/>
      <c r="K24" s="317"/>
      <c r="L24" s="321"/>
      <c r="M24" s="321"/>
      <c r="N24" s="263">
        <v>2159</v>
      </c>
      <c r="O24" s="39">
        <v>1795</v>
      </c>
      <c r="P24" s="70">
        <f>(N24-O24)/N24</f>
        <v>0.16859657248726262</v>
      </c>
    </row>
    <row r="25" spans="1:16" ht="27.5" customHeight="1" x14ac:dyDescent="0.35">
      <c r="A25" s="25" t="s">
        <v>226</v>
      </c>
      <c r="B25" s="317"/>
      <c r="C25" s="317"/>
      <c r="D25" s="317"/>
      <c r="E25" s="317"/>
      <c r="F25" s="317"/>
      <c r="G25" s="317"/>
      <c r="H25" s="318"/>
      <c r="I25" s="318"/>
      <c r="J25" s="318"/>
      <c r="K25" s="317"/>
      <c r="L25" s="321"/>
      <c r="M25" s="321"/>
      <c r="N25" s="263">
        <v>1183</v>
      </c>
      <c r="O25" s="37" t="s">
        <v>231</v>
      </c>
      <c r="P25" s="37" t="s">
        <v>231</v>
      </c>
    </row>
    <row r="26" spans="1:16" ht="26" x14ac:dyDescent="0.35">
      <c r="A26" s="25" t="s">
        <v>227</v>
      </c>
      <c r="B26" s="6">
        <v>0</v>
      </c>
      <c r="C26" s="6">
        <v>220</v>
      </c>
      <c r="D26" s="6">
        <v>244</v>
      </c>
      <c r="E26" s="6">
        <v>127</v>
      </c>
      <c r="F26" s="6">
        <v>16</v>
      </c>
      <c r="G26" s="6">
        <v>1</v>
      </c>
      <c r="H26" s="25">
        <v>74</v>
      </c>
      <c r="I26" s="25">
        <v>238</v>
      </c>
      <c r="J26" s="25">
        <v>38</v>
      </c>
      <c r="K26" s="6">
        <v>0</v>
      </c>
      <c r="L26" s="33">
        <v>10</v>
      </c>
      <c r="M26" s="33">
        <v>8</v>
      </c>
      <c r="N26" s="263">
        <v>976</v>
      </c>
      <c r="O26" s="37" t="s">
        <v>231</v>
      </c>
      <c r="P26" s="37" t="s">
        <v>231</v>
      </c>
    </row>
    <row r="27" spans="1:16" ht="29" customHeight="1" x14ac:dyDescent="0.35">
      <c r="A27" s="30" t="s">
        <v>228</v>
      </c>
      <c r="B27" s="6">
        <v>0</v>
      </c>
      <c r="C27" s="6">
        <v>15</v>
      </c>
      <c r="D27" s="6">
        <v>14</v>
      </c>
      <c r="E27" s="6">
        <v>3</v>
      </c>
      <c r="F27" s="6">
        <v>0</v>
      </c>
      <c r="G27" s="6">
        <v>0</v>
      </c>
      <c r="H27" s="25">
        <v>2</v>
      </c>
      <c r="I27" s="25">
        <v>18</v>
      </c>
      <c r="J27" s="25">
        <v>2</v>
      </c>
      <c r="K27" s="6">
        <v>0</v>
      </c>
      <c r="L27" s="33">
        <v>0</v>
      </c>
      <c r="M27" s="33">
        <v>0</v>
      </c>
      <c r="N27" s="264">
        <v>54</v>
      </c>
      <c r="O27" s="39">
        <v>114</v>
      </c>
      <c r="P27" s="70">
        <f t="shared" ref="P27:P32" si="2">(N27-O27)/N27</f>
        <v>-1.1111111111111112</v>
      </c>
    </row>
    <row r="28" spans="1:16" ht="28.5" customHeight="1" x14ac:dyDescent="0.35">
      <c r="A28" s="30" t="s">
        <v>229</v>
      </c>
      <c r="B28" s="24">
        <v>0</v>
      </c>
      <c r="C28" s="24">
        <v>220</v>
      </c>
      <c r="D28" s="24">
        <v>220</v>
      </c>
      <c r="E28" s="24">
        <v>35</v>
      </c>
      <c r="F28" s="24">
        <v>0</v>
      </c>
      <c r="G28" s="24">
        <v>0</v>
      </c>
      <c r="H28" s="25">
        <v>54</v>
      </c>
      <c r="I28" s="25">
        <v>218</v>
      </c>
      <c r="J28" s="25">
        <v>34</v>
      </c>
      <c r="K28" s="24">
        <v>0</v>
      </c>
      <c r="L28" s="6">
        <v>0</v>
      </c>
      <c r="M28" s="6">
        <v>0</v>
      </c>
      <c r="N28" s="266">
        <v>781</v>
      </c>
      <c r="O28" s="37">
        <v>1689</v>
      </c>
      <c r="P28" s="70">
        <f t="shared" si="2"/>
        <v>-1.1626120358514724</v>
      </c>
    </row>
    <row r="29" spans="1:16" ht="27.5" customHeight="1" x14ac:dyDescent="0.35">
      <c r="A29" s="30" t="s">
        <v>203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5">
        <v>1</v>
      </c>
      <c r="I29" s="25">
        <v>0</v>
      </c>
      <c r="J29" s="25">
        <v>0</v>
      </c>
      <c r="K29" s="6">
        <v>0</v>
      </c>
      <c r="L29" s="33">
        <v>1</v>
      </c>
      <c r="M29" s="33">
        <v>1</v>
      </c>
      <c r="N29" s="266">
        <v>3</v>
      </c>
      <c r="O29" s="37">
        <v>3</v>
      </c>
      <c r="P29" s="70">
        <f t="shared" si="2"/>
        <v>0</v>
      </c>
    </row>
    <row r="30" spans="1:16" ht="26" customHeight="1" x14ac:dyDescent="0.35">
      <c r="A30" s="30" t="s">
        <v>117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25">
        <v>11</v>
      </c>
      <c r="I30" s="25">
        <v>0</v>
      </c>
      <c r="J30" s="25">
        <v>0</v>
      </c>
      <c r="K30" s="6">
        <v>0</v>
      </c>
      <c r="L30" s="33">
        <v>10</v>
      </c>
      <c r="M30" s="33">
        <v>8</v>
      </c>
      <c r="N30" s="264">
        <v>29</v>
      </c>
      <c r="O30" s="39">
        <v>32</v>
      </c>
      <c r="P30" s="70">
        <f t="shared" si="2"/>
        <v>-0.10344827586206896</v>
      </c>
    </row>
    <row r="31" spans="1:16" ht="29.5" customHeight="1" x14ac:dyDescent="0.35">
      <c r="A31" s="316" t="s">
        <v>204</v>
      </c>
      <c r="B31" s="11">
        <v>0</v>
      </c>
      <c r="C31" s="11">
        <v>0</v>
      </c>
      <c r="D31" s="11">
        <v>2</v>
      </c>
      <c r="E31" s="11">
        <v>11</v>
      </c>
      <c r="F31" s="11">
        <v>7</v>
      </c>
      <c r="G31" s="11">
        <v>1</v>
      </c>
      <c r="H31" s="46">
        <v>1</v>
      </c>
      <c r="I31" s="46">
        <v>2</v>
      </c>
      <c r="J31" s="46">
        <v>2</v>
      </c>
      <c r="K31" s="11">
        <v>0</v>
      </c>
      <c r="L31" s="271">
        <v>0</v>
      </c>
      <c r="M31" s="271">
        <v>0</v>
      </c>
      <c r="N31" s="264">
        <v>26</v>
      </c>
      <c r="O31" s="39">
        <v>10</v>
      </c>
      <c r="P31" s="70">
        <f t="shared" si="2"/>
        <v>0.61538461538461542</v>
      </c>
    </row>
    <row r="32" spans="1:16" ht="25" x14ac:dyDescent="0.35">
      <c r="A32" s="316" t="s">
        <v>205</v>
      </c>
      <c r="B32" s="11">
        <v>0</v>
      </c>
      <c r="C32" s="11">
        <v>0</v>
      </c>
      <c r="D32" s="11">
        <v>24</v>
      </c>
      <c r="E32" s="11">
        <v>25</v>
      </c>
      <c r="F32" s="11">
        <v>16</v>
      </c>
      <c r="G32" s="11">
        <v>1</v>
      </c>
      <c r="H32" s="46">
        <v>9</v>
      </c>
      <c r="I32" s="46">
        <v>20</v>
      </c>
      <c r="J32" s="46">
        <v>4</v>
      </c>
      <c r="K32" s="11">
        <v>0</v>
      </c>
      <c r="L32" s="271">
        <v>0</v>
      </c>
      <c r="M32" s="271">
        <v>0</v>
      </c>
      <c r="N32" s="264">
        <v>99</v>
      </c>
      <c r="O32" s="39">
        <v>74</v>
      </c>
      <c r="P32" s="70">
        <f t="shared" si="2"/>
        <v>0.25252525252525254</v>
      </c>
    </row>
    <row r="33" spans="1:16" x14ac:dyDescent="0.35">
      <c r="A33" s="30" t="s">
        <v>118</v>
      </c>
      <c r="B33" s="6">
        <v>0</v>
      </c>
      <c r="C33" s="6">
        <v>0</v>
      </c>
      <c r="D33" s="6">
        <v>0</v>
      </c>
      <c r="E33" s="6">
        <v>5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264">
        <v>5</v>
      </c>
      <c r="O33" s="37" t="s">
        <v>231</v>
      </c>
      <c r="P33" s="37" t="s">
        <v>231</v>
      </c>
    </row>
    <row r="34" spans="1:16" ht="25" x14ac:dyDescent="0.35">
      <c r="A34" s="30" t="s">
        <v>230</v>
      </c>
      <c r="B34" s="6">
        <v>0</v>
      </c>
      <c r="C34" s="6">
        <v>0</v>
      </c>
      <c r="D34" s="6">
        <v>0</v>
      </c>
      <c r="E34" s="6">
        <v>67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264">
        <v>67</v>
      </c>
      <c r="O34" s="37" t="s">
        <v>231</v>
      </c>
      <c r="P34" s="37" t="s">
        <v>231</v>
      </c>
    </row>
    <row r="35" spans="1:16" ht="15" customHeight="1" x14ac:dyDescent="0.35">
      <c r="A35" s="6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69"/>
      <c r="O35" s="269"/>
      <c r="P35" s="91"/>
    </row>
    <row r="36" spans="1:16" ht="15" customHeight="1" x14ac:dyDescent="0.35">
      <c r="A36" s="68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69"/>
      <c r="O36" s="269"/>
      <c r="P36" s="91"/>
    </row>
    <row r="37" spans="1:16" s="52" customFormat="1" ht="27.5" customHeight="1" x14ac:dyDescent="0.35">
      <c r="A37" s="424" t="s">
        <v>195</v>
      </c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260"/>
      <c r="P37"/>
    </row>
    <row r="38" spans="1:16" ht="15" customHeight="1" x14ac:dyDescent="0.35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60"/>
      <c r="O38" s="260"/>
    </row>
    <row r="39" spans="1:16" ht="15" customHeight="1" x14ac:dyDescent="0.35">
      <c r="A39" s="71"/>
      <c r="B39" s="73">
        <v>43647</v>
      </c>
      <c r="C39" s="73">
        <v>43678</v>
      </c>
      <c r="D39" s="73">
        <v>43709</v>
      </c>
      <c r="E39" s="73">
        <v>43739</v>
      </c>
      <c r="F39" s="73">
        <v>43770</v>
      </c>
      <c r="G39" s="73">
        <v>43800</v>
      </c>
      <c r="H39" s="73">
        <v>43831</v>
      </c>
      <c r="I39" s="73">
        <v>43862</v>
      </c>
      <c r="J39" s="73">
        <v>43891</v>
      </c>
      <c r="K39" s="73">
        <v>43922</v>
      </c>
      <c r="L39" s="73">
        <v>43952</v>
      </c>
      <c r="M39" s="73">
        <v>43983</v>
      </c>
      <c r="N39" s="261" t="s">
        <v>206</v>
      </c>
      <c r="O39" s="262" t="s">
        <v>207</v>
      </c>
      <c r="P39" s="72" t="s">
        <v>0</v>
      </c>
    </row>
    <row r="40" spans="1:16" ht="25.5" customHeight="1" x14ac:dyDescent="0.35">
      <c r="A40" s="30" t="s">
        <v>112</v>
      </c>
      <c r="B40" s="6">
        <v>0</v>
      </c>
      <c r="C40" s="6">
        <v>21</v>
      </c>
      <c r="D40" s="6">
        <v>34</v>
      </c>
      <c r="E40" s="6">
        <v>19</v>
      </c>
      <c r="F40" s="6">
        <v>2</v>
      </c>
      <c r="G40" s="6">
        <v>1</v>
      </c>
      <c r="H40" s="25">
        <v>23</v>
      </c>
      <c r="I40" s="25">
        <v>22</v>
      </c>
      <c r="J40" s="25">
        <v>4</v>
      </c>
      <c r="K40" s="6">
        <v>0</v>
      </c>
      <c r="L40" s="31">
        <v>0</v>
      </c>
      <c r="M40" s="32">
        <v>1</v>
      </c>
      <c r="N40" s="263">
        <v>127</v>
      </c>
      <c r="O40" s="39">
        <v>105</v>
      </c>
      <c r="P40" s="70">
        <f>(N40-O40)/N40</f>
        <v>0.17322834645669291</v>
      </c>
    </row>
    <row r="41" spans="1:16" ht="29.5" customHeight="1" x14ac:dyDescent="0.35">
      <c r="A41" s="25" t="s">
        <v>113</v>
      </c>
      <c r="B41" s="6">
        <v>0</v>
      </c>
      <c r="C41" s="6">
        <v>309</v>
      </c>
      <c r="D41" s="6">
        <v>472</v>
      </c>
      <c r="E41" s="6">
        <v>281</v>
      </c>
      <c r="F41" s="6">
        <v>22</v>
      </c>
      <c r="G41" s="6">
        <v>3</v>
      </c>
      <c r="H41" s="25">
        <v>339</v>
      </c>
      <c r="I41" s="25">
        <v>326</v>
      </c>
      <c r="J41" s="25">
        <v>35</v>
      </c>
      <c r="K41" s="6">
        <v>0</v>
      </c>
      <c r="L41" s="33">
        <v>0</v>
      </c>
      <c r="M41" s="33">
        <v>8</v>
      </c>
      <c r="N41" s="263">
        <v>1795</v>
      </c>
      <c r="O41" s="39">
        <v>1758</v>
      </c>
      <c r="P41" s="70">
        <f>(N41-O41)/N41</f>
        <v>2.0612813370473538E-2</v>
      </c>
    </row>
    <row r="42" spans="1:16" ht="29.5" customHeight="1" x14ac:dyDescent="0.35">
      <c r="A42" s="30" t="s">
        <v>202</v>
      </c>
      <c r="B42" s="6">
        <v>0</v>
      </c>
      <c r="C42" s="6">
        <v>18</v>
      </c>
      <c r="D42" s="6">
        <v>33</v>
      </c>
      <c r="E42" s="6">
        <v>17</v>
      </c>
      <c r="F42" s="6">
        <v>1</v>
      </c>
      <c r="G42" s="6">
        <v>0</v>
      </c>
      <c r="H42" s="25">
        <v>21</v>
      </c>
      <c r="I42" s="25">
        <v>21</v>
      </c>
      <c r="J42" s="25">
        <v>3</v>
      </c>
      <c r="K42" s="6">
        <v>0</v>
      </c>
      <c r="L42" s="33">
        <v>0</v>
      </c>
      <c r="M42" s="33">
        <v>0</v>
      </c>
      <c r="N42" s="322">
        <v>114</v>
      </c>
      <c r="O42" s="325"/>
      <c r="P42" s="91"/>
    </row>
    <row r="43" spans="1:16" ht="30.5" customHeight="1" x14ac:dyDescent="0.35">
      <c r="A43" s="30" t="s">
        <v>115</v>
      </c>
      <c r="B43" s="24">
        <v>0</v>
      </c>
      <c r="C43" s="24">
        <v>263</v>
      </c>
      <c r="D43" s="24">
        <v>464</v>
      </c>
      <c r="E43" s="24">
        <v>270</v>
      </c>
      <c r="F43" s="24">
        <v>18</v>
      </c>
      <c r="G43" s="24">
        <v>0</v>
      </c>
      <c r="H43" s="25">
        <v>322</v>
      </c>
      <c r="I43" s="25">
        <v>320</v>
      </c>
      <c r="J43" s="25">
        <v>32</v>
      </c>
      <c r="K43" s="6">
        <v>0</v>
      </c>
      <c r="L43" s="6">
        <v>0</v>
      </c>
      <c r="M43" s="6">
        <v>0</v>
      </c>
      <c r="N43" s="323">
        <v>1689</v>
      </c>
      <c r="O43" s="326"/>
      <c r="P43" s="91"/>
    </row>
    <row r="44" spans="1:16" ht="25" x14ac:dyDescent="0.35">
      <c r="A44" s="30" t="s">
        <v>203</v>
      </c>
      <c r="B44" s="6">
        <v>0</v>
      </c>
      <c r="C44" s="6">
        <v>1</v>
      </c>
      <c r="D44" s="6">
        <v>0</v>
      </c>
      <c r="E44" s="6">
        <v>0</v>
      </c>
      <c r="F44" s="6">
        <v>0</v>
      </c>
      <c r="G44" s="6">
        <v>0</v>
      </c>
      <c r="H44" s="25">
        <v>1</v>
      </c>
      <c r="I44" s="25">
        <v>0</v>
      </c>
      <c r="J44" s="25">
        <v>0</v>
      </c>
      <c r="K44" s="6">
        <v>0</v>
      </c>
      <c r="L44" s="33">
        <v>0</v>
      </c>
      <c r="M44" s="33">
        <v>1</v>
      </c>
      <c r="N44" s="323">
        <v>3</v>
      </c>
      <c r="O44" s="326"/>
      <c r="P44" s="91"/>
    </row>
    <row r="45" spans="1:16" ht="25" x14ac:dyDescent="0.35">
      <c r="A45" s="30" t="s">
        <v>117</v>
      </c>
      <c r="B45" s="6">
        <v>0</v>
      </c>
      <c r="C45" s="6">
        <v>10</v>
      </c>
      <c r="D45" s="6">
        <v>0</v>
      </c>
      <c r="E45" s="6">
        <v>0</v>
      </c>
      <c r="F45" s="6">
        <v>0</v>
      </c>
      <c r="G45" s="6">
        <v>0</v>
      </c>
      <c r="H45" s="25">
        <v>14</v>
      </c>
      <c r="I45" s="25">
        <v>0</v>
      </c>
      <c r="J45" s="25">
        <v>0</v>
      </c>
      <c r="K45" s="6">
        <v>0</v>
      </c>
      <c r="L45" s="33">
        <v>0</v>
      </c>
      <c r="M45" s="33">
        <v>8</v>
      </c>
      <c r="N45" s="322">
        <v>32</v>
      </c>
      <c r="O45" s="325"/>
      <c r="P45" s="91"/>
    </row>
    <row r="46" spans="1:16" ht="25" x14ac:dyDescent="0.35">
      <c r="A46" s="259" t="s">
        <v>204</v>
      </c>
      <c r="B46" s="11">
        <v>0</v>
      </c>
      <c r="C46" s="11">
        <v>2</v>
      </c>
      <c r="D46" s="11">
        <v>1</v>
      </c>
      <c r="E46" s="11">
        <v>2</v>
      </c>
      <c r="F46" s="11">
        <v>1</v>
      </c>
      <c r="G46" s="11">
        <v>1</v>
      </c>
      <c r="H46" s="46">
        <v>1</v>
      </c>
      <c r="I46" s="46">
        <v>1</v>
      </c>
      <c r="J46" s="46">
        <v>1</v>
      </c>
      <c r="K46" s="11"/>
      <c r="L46" s="271"/>
      <c r="M46" s="271"/>
      <c r="N46" s="329">
        <v>10</v>
      </c>
      <c r="O46" s="325"/>
      <c r="P46" s="91"/>
    </row>
    <row r="47" spans="1:16" ht="25" x14ac:dyDescent="0.35">
      <c r="A47" s="259" t="s">
        <v>205</v>
      </c>
      <c r="B47" s="11">
        <v>0</v>
      </c>
      <c r="C47" s="11">
        <v>36</v>
      </c>
      <c r="D47" s="11">
        <v>8</v>
      </c>
      <c r="E47" s="11">
        <v>11</v>
      </c>
      <c r="F47" s="11">
        <v>4</v>
      </c>
      <c r="G47" s="11">
        <v>3</v>
      </c>
      <c r="H47" s="46">
        <v>3</v>
      </c>
      <c r="I47" s="46">
        <v>6</v>
      </c>
      <c r="J47" s="46">
        <v>3</v>
      </c>
      <c r="K47" s="11"/>
      <c r="L47" s="271"/>
      <c r="M47" s="271"/>
      <c r="N47" s="329">
        <v>74</v>
      </c>
      <c r="O47" s="325"/>
      <c r="P47" s="91"/>
    </row>
    <row r="48" spans="1:16" x14ac:dyDescent="0.35">
      <c r="A48" s="30" t="s">
        <v>118</v>
      </c>
      <c r="B48" s="6" t="s">
        <v>148</v>
      </c>
      <c r="C48" s="6" t="s">
        <v>148</v>
      </c>
      <c r="D48" s="6" t="s">
        <v>148</v>
      </c>
      <c r="E48" s="6" t="s">
        <v>148</v>
      </c>
      <c r="F48" s="6" t="s">
        <v>148</v>
      </c>
      <c r="G48" s="6" t="s">
        <v>148</v>
      </c>
      <c r="H48" s="6" t="s">
        <v>148</v>
      </c>
      <c r="I48" s="6" t="s">
        <v>148</v>
      </c>
      <c r="J48" s="6" t="s">
        <v>148</v>
      </c>
      <c r="K48" s="6" t="s">
        <v>148</v>
      </c>
      <c r="L48" s="6" t="s">
        <v>148</v>
      </c>
      <c r="M48" s="6" t="s">
        <v>148</v>
      </c>
      <c r="N48" s="6" t="s">
        <v>148</v>
      </c>
      <c r="O48" s="325"/>
      <c r="P48" s="91"/>
    </row>
    <row r="49" spans="1:16" x14ac:dyDescent="0.35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60"/>
      <c r="O49" s="260"/>
    </row>
    <row r="50" spans="1:16" ht="29.5" customHeight="1" x14ac:dyDescent="0.35">
      <c r="A50" s="424" t="s">
        <v>181</v>
      </c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260"/>
    </row>
    <row r="51" spans="1:16" ht="27.5" customHeight="1" x14ac:dyDescent="0.35">
      <c r="A51" s="66"/>
      <c r="B51" s="69"/>
      <c r="C51" s="69"/>
      <c r="D51" s="69"/>
      <c r="E51" s="69"/>
      <c r="F51" s="54"/>
      <c r="G51" s="54"/>
      <c r="H51" s="54"/>
      <c r="I51" s="54"/>
      <c r="J51" s="54"/>
      <c r="K51" s="23"/>
      <c r="L51" s="23"/>
      <c r="M51" s="23"/>
      <c r="N51" s="251"/>
      <c r="O51" s="251"/>
    </row>
    <row r="52" spans="1:16" ht="28.5" customHeight="1" x14ac:dyDescent="0.35">
      <c r="A52" s="71"/>
      <c r="B52" s="73">
        <v>43282</v>
      </c>
      <c r="C52" s="73">
        <v>43313</v>
      </c>
      <c r="D52" s="73">
        <v>43344</v>
      </c>
      <c r="E52" s="73">
        <v>43374</v>
      </c>
      <c r="F52" s="73">
        <v>43405</v>
      </c>
      <c r="G52" s="73">
        <v>43435</v>
      </c>
      <c r="H52" s="73">
        <v>43466</v>
      </c>
      <c r="I52" s="73">
        <v>43497</v>
      </c>
      <c r="J52" s="73">
        <v>43525</v>
      </c>
      <c r="K52" s="73">
        <v>43556</v>
      </c>
      <c r="L52" s="73">
        <v>43586</v>
      </c>
      <c r="M52" s="73">
        <v>43617</v>
      </c>
      <c r="N52" s="261" t="s">
        <v>111</v>
      </c>
      <c r="O52" s="262" t="s">
        <v>180</v>
      </c>
      <c r="P52" s="72" t="s">
        <v>0</v>
      </c>
    </row>
    <row r="53" spans="1:16" ht="28" customHeight="1" x14ac:dyDescent="0.35">
      <c r="A53" s="30" t="s">
        <v>112</v>
      </c>
      <c r="B53" s="6">
        <v>0</v>
      </c>
      <c r="C53" s="6">
        <v>18</v>
      </c>
      <c r="D53" s="6">
        <v>33</v>
      </c>
      <c r="E53" s="6">
        <v>14</v>
      </c>
      <c r="F53" s="6">
        <v>2</v>
      </c>
      <c r="G53" s="6">
        <v>0</v>
      </c>
      <c r="H53" s="25">
        <v>19</v>
      </c>
      <c r="I53" s="25">
        <v>13</v>
      </c>
      <c r="J53" s="25">
        <v>6</v>
      </c>
      <c r="K53" s="6">
        <v>1</v>
      </c>
      <c r="L53" s="31">
        <v>0</v>
      </c>
      <c r="M53" s="32">
        <v>0</v>
      </c>
      <c r="N53" s="263">
        <v>105</v>
      </c>
      <c r="O53" s="39">
        <v>103</v>
      </c>
      <c r="P53" s="70">
        <f>(N53-O53)/N53</f>
        <v>1.9047619047619049E-2</v>
      </c>
    </row>
    <row r="54" spans="1:16" ht="26" x14ac:dyDescent="0.35">
      <c r="A54" s="25" t="s">
        <v>113</v>
      </c>
      <c r="B54" s="6">
        <v>0</v>
      </c>
      <c r="C54" s="6">
        <v>347</v>
      </c>
      <c r="D54" s="6">
        <v>525</v>
      </c>
      <c r="E54" s="6">
        <v>255</v>
      </c>
      <c r="F54" s="6">
        <v>27</v>
      </c>
      <c r="G54" s="6">
        <v>0</v>
      </c>
      <c r="H54" s="25">
        <v>345</v>
      </c>
      <c r="I54" s="25">
        <v>176</v>
      </c>
      <c r="J54" s="25">
        <v>64</v>
      </c>
      <c r="K54" s="6">
        <v>23</v>
      </c>
      <c r="L54" s="33">
        <v>0</v>
      </c>
      <c r="M54" s="33">
        <v>0</v>
      </c>
      <c r="N54" s="263">
        <v>1758</v>
      </c>
      <c r="O54" s="39">
        <v>1637</v>
      </c>
      <c r="P54" s="70">
        <f>(N54-O54)/N54</f>
        <v>6.882821387940842E-2</v>
      </c>
    </row>
    <row r="55" spans="1:16" ht="25" x14ac:dyDescent="0.35">
      <c r="A55" s="30" t="s">
        <v>114</v>
      </c>
      <c r="B55" s="6" t="s">
        <v>148</v>
      </c>
      <c r="C55" s="6" t="s">
        <v>148</v>
      </c>
      <c r="D55" s="6" t="s">
        <v>148</v>
      </c>
      <c r="E55" s="6" t="s">
        <v>148</v>
      </c>
      <c r="F55" s="6" t="s">
        <v>148</v>
      </c>
      <c r="G55" s="6" t="s">
        <v>148</v>
      </c>
      <c r="H55" s="6" t="s">
        <v>148</v>
      </c>
      <c r="I55" s="6" t="s">
        <v>148</v>
      </c>
      <c r="J55" s="6" t="s">
        <v>148</v>
      </c>
      <c r="K55" s="6" t="s">
        <v>148</v>
      </c>
      <c r="L55" s="6" t="s">
        <v>148</v>
      </c>
      <c r="M55" s="324" t="s">
        <v>148</v>
      </c>
      <c r="N55" s="328"/>
      <c r="O55" s="269"/>
      <c r="P55" s="91"/>
    </row>
    <row r="56" spans="1:16" ht="25" x14ac:dyDescent="0.35">
      <c r="A56" s="30" t="s">
        <v>115</v>
      </c>
      <c r="B56" s="6" t="s">
        <v>148</v>
      </c>
      <c r="C56" s="6" t="s">
        <v>148</v>
      </c>
      <c r="D56" s="6" t="s">
        <v>148</v>
      </c>
      <c r="E56" s="6" t="s">
        <v>148</v>
      </c>
      <c r="F56" s="6" t="s">
        <v>148</v>
      </c>
      <c r="G56" s="6" t="s">
        <v>148</v>
      </c>
      <c r="H56" s="6" t="s">
        <v>148</v>
      </c>
      <c r="I56" s="6" t="s">
        <v>148</v>
      </c>
      <c r="J56" s="6" t="s">
        <v>148</v>
      </c>
      <c r="K56" s="6" t="s">
        <v>148</v>
      </c>
      <c r="L56" s="6" t="s">
        <v>148</v>
      </c>
      <c r="M56" s="324" t="s">
        <v>148</v>
      </c>
      <c r="N56" s="327"/>
      <c r="O56" s="23"/>
      <c r="P56" s="91"/>
    </row>
    <row r="57" spans="1:16" ht="25" x14ac:dyDescent="0.35">
      <c r="A57" s="30" t="s">
        <v>116</v>
      </c>
      <c r="B57" s="6" t="s">
        <v>148</v>
      </c>
      <c r="C57" s="6" t="s">
        <v>148</v>
      </c>
      <c r="D57" s="6" t="s">
        <v>148</v>
      </c>
      <c r="E57" s="6" t="s">
        <v>148</v>
      </c>
      <c r="F57" s="6" t="s">
        <v>148</v>
      </c>
      <c r="G57" s="6" t="s">
        <v>148</v>
      </c>
      <c r="H57" s="6" t="s">
        <v>148</v>
      </c>
      <c r="I57" s="6" t="s">
        <v>148</v>
      </c>
      <c r="J57" s="6" t="s">
        <v>148</v>
      </c>
      <c r="K57" s="6" t="s">
        <v>148</v>
      </c>
      <c r="L57" s="6" t="s">
        <v>148</v>
      </c>
      <c r="M57" s="324" t="s">
        <v>148</v>
      </c>
      <c r="N57" s="327"/>
      <c r="O57" s="23"/>
      <c r="P57" s="91"/>
    </row>
    <row r="58" spans="1:16" ht="25" x14ac:dyDescent="0.35">
      <c r="A58" s="30" t="s">
        <v>117</v>
      </c>
      <c r="B58" s="6" t="s">
        <v>148</v>
      </c>
      <c r="C58" s="6" t="s">
        <v>148</v>
      </c>
      <c r="D58" s="6" t="s">
        <v>148</v>
      </c>
      <c r="E58" s="6" t="s">
        <v>148</v>
      </c>
      <c r="F58" s="6" t="s">
        <v>148</v>
      </c>
      <c r="G58" s="6" t="s">
        <v>148</v>
      </c>
      <c r="H58" s="6" t="s">
        <v>148</v>
      </c>
      <c r="I58" s="6" t="s">
        <v>148</v>
      </c>
      <c r="J58" s="6" t="s">
        <v>148</v>
      </c>
      <c r="K58" s="6" t="s">
        <v>148</v>
      </c>
      <c r="L58" s="6" t="s">
        <v>148</v>
      </c>
      <c r="M58" s="324" t="s">
        <v>148</v>
      </c>
      <c r="N58" s="327"/>
      <c r="O58" s="23"/>
      <c r="P58" s="91"/>
    </row>
    <row r="59" spans="1:16" x14ac:dyDescent="0.35">
      <c r="A59" s="30" t="s">
        <v>118</v>
      </c>
      <c r="B59" s="6" t="s">
        <v>148</v>
      </c>
      <c r="C59" s="6" t="s">
        <v>148</v>
      </c>
      <c r="D59" s="6" t="s">
        <v>148</v>
      </c>
      <c r="E59" s="6" t="s">
        <v>148</v>
      </c>
      <c r="F59" s="6" t="s">
        <v>148</v>
      </c>
      <c r="G59" s="6" t="s">
        <v>148</v>
      </c>
      <c r="H59" s="6" t="s">
        <v>148</v>
      </c>
      <c r="I59" s="6" t="s">
        <v>148</v>
      </c>
      <c r="J59" s="6" t="s">
        <v>148</v>
      </c>
      <c r="K59" s="6" t="s">
        <v>148</v>
      </c>
      <c r="L59" s="6" t="s">
        <v>148</v>
      </c>
      <c r="M59" s="324" t="s">
        <v>148</v>
      </c>
      <c r="N59" s="327"/>
      <c r="O59" s="23"/>
      <c r="P59" s="91"/>
    </row>
    <row r="61" spans="1:16" ht="28.5" customHeight="1" x14ac:dyDescent="0.35">
      <c r="A61" s="427" t="s">
        <v>162</v>
      </c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9"/>
    </row>
    <row r="62" spans="1:16" ht="28.5" customHeight="1" x14ac:dyDescent="0.35">
      <c r="A62" s="26"/>
      <c r="B62" s="27">
        <v>42917</v>
      </c>
      <c r="C62" s="27">
        <v>42948</v>
      </c>
      <c r="D62" s="27">
        <v>42979</v>
      </c>
      <c r="E62" s="27">
        <v>43009</v>
      </c>
      <c r="F62" s="27">
        <v>43040</v>
      </c>
      <c r="G62" s="27">
        <v>43070</v>
      </c>
      <c r="H62" s="27">
        <v>43101</v>
      </c>
      <c r="I62" s="27">
        <v>43132</v>
      </c>
      <c r="J62" s="27">
        <v>43160</v>
      </c>
      <c r="K62" s="27">
        <v>43191</v>
      </c>
      <c r="L62" s="27">
        <v>43221</v>
      </c>
      <c r="M62" s="27">
        <v>43252</v>
      </c>
      <c r="N62" s="264" t="s">
        <v>111</v>
      </c>
      <c r="O62" s="252" t="s">
        <v>0</v>
      </c>
    </row>
    <row r="63" spans="1:16" ht="24.5" customHeight="1" x14ac:dyDescent="0.35">
      <c r="A63" s="30" t="s">
        <v>112</v>
      </c>
      <c r="B63" s="6">
        <v>0</v>
      </c>
      <c r="C63" s="6">
        <v>1</v>
      </c>
      <c r="D63" s="6">
        <v>22</v>
      </c>
      <c r="E63" s="6">
        <v>27</v>
      </c>
      <c r="F63" s="6">
        <v>10</v>
      </c>
      <c r="G63" s="6">
        <v>0</v>
      </c>
      <c r="H63" s="25">
        <v>1</v>
      </c>
      <c r="I63" s="25">
        <v>1</v>
      </c>
      <c r="J63" s="25">
        <v>35</v>
      </c>
      <c r="K63" s="6">
        <v>6</v>
      </c>
      <c r="L63" s="31">
        <v>0</v>
      </c>
      <c r="M63" s="32">
        <v>0</v>
      </c>
      <c r="N63" s="264">
        <f>SUM(B63:M63)</f>
        <v>103</v>
      </c>
      <c r="O63" s="268">
        <f>(N63-N76)/N76</f>
        <v>0.19767441860465115</v>
      </c>
    </row>
    <row r="64" spans="1:16" ht="29.5" customHeight="1" x14ac:dyDescent="0.35">
      <c r="A64" s="25" t="s">
        <v>113</v>
      </c>
      <c r="B64" s="6">
        <v>0</v>
      </c>
      <c r="C64" s="6">
        <v>15</v>
      </c>
      <c r="D64" s="6">
        <v>323</v>
      </c>
      <c r="E64" s="6">
        <v>436</v>
      </c>
      <c r="F64" s="6">
        <v>127</v>
      </c>
      <c r="G64" s="6">
        <v>0</v>
      </c>
      <c r="H64" s="25">
        <v>18</v>
      </c>
      <c r="I64" s="25">
        <v>25</v>
      </c>
      <c r="J64" s="25">
        <v>629</v>
      </c>
      <c r="K64" s="6">
        <v>100</v>
      </c>
      <c r="L64" s="33">
        <v>0</v>
      </c>
      <c r="M64" s="33">
        <v>0</v>
      </c>
      <c r="N64" s="264">
        <f>SUM(B64:M64)</f>
        <v>1673</v>
      </c>
      <c r="O64" s="268">
        <f>(N64-N77)/N77</f>
        <v>9.1324200913242004E-2</v>
      </c>
    </row>
    <row r="65" spans="1:15" ht="25" x14ac:dyDescent="0.35">
      <c r="A65" s="30" t="s">
        <v>114</v>
      </c>
      <c r="B65" s="6" t="s">
        <v>148</v>
      </c>
      <c r="C65" s="6" t="s">
        <v>148</v>
      </c>
      <c r="D65" s="6" t="s">
        <v>148</v>
      </c>
      <c r="E65" s="6" t="s">
        <v>148</v>
      </c>
      <c r="F65" s="6" t="s">
        <v>148</v>
      </c>
      <c r="G65" s="6" t="s">
        <v>148</v>
      </c>
      <c r="H65" s="6" t="s">
        <v>148</v>
      </c>
      <c r="I65" s="6" t="s">
        <v>148</v>
      </c>
      <c r="J65" s="6" t="s">
        <v>148</v>
      </c>
      <c r="K65" s="6" t="s">
        <v>148</v>
      </c>
      <c r="L65" s="6" t="s">
        <v>148</v>
      </c>
      <c r="M65" s="324" t="s">
        <v>148</v>
      </c>
      <c r="N65" s="325"/>
      <c r="O65" s="251"/>
    </row>
    <row r="66" spans="1:15" ht="25" x14ac:dyDescent="0.35">
      <c r="A66" s="30" t="s">
        <v>115</v>
      </c>
      <c r="B66" s="6" t="s">
        <v>148</v>
      </c>
      <c r="C66" s="6" t="s">
        <v>148</v>
      </c>
      <c r="D66" s="6" t="s">
        <v>148</v>
      </c>
      <c r="E66" s="6" t="s">
        <v>148</v>
      </c>
      <c r="F66" s="6" t="s">
        <v>148</v>
      </c>
      <c r="G66" s="6" t="s">
        <v>148</v>
      </c>
      <c r="H66" s="6" t="s">
        <v>148</v>
      </c>
      <c r="I66" s="6" t="s">
        <v>148</v>
      </c>
      <c r="J66" s="6" t="s">
        <v>148</v>
      </c>
      <c r="K66" s="6" t="s">
        <v>148</v>
      </c>
      <c r="L66" s="6" t="s">
        <v>148</v>
      </c>
      <c r="M66" s="324" t="s">
        <v>148</v>
      </c>
      <c r="N66" s="326"/>
      <c r="O66" s="251"/>
    </row>
    <row r="67" spans="1:15" ht="25" x14ac:dyDescent="0.35">
      <c r="A67" s="30" t="s">
        <v>116</v>
      </c>
      <c r="B67" s="6" t="s">
        <v>148</v>
      </c>
      <c r="C67" s="6" t="s">
        <v>148</v>
      </c>
      <c r="D67" s="6" t="s">
        <v>148</v>
      </c>
      <c r="E67" s="6" t="s">
        <v>148</v>
      </c>
      <c r="F67" s="6" t="s">
        <v>148</v>
      </c>
      <c r="G67" s="6" t="s">
        <v>148</v>
      </c>
      <c r="H67" s="6" t="s">
        <v>148</v>
      </c>
      <c r="I67" s="6" t="s">
        <v>148</v>
      </c>
      <c r="J67" s="6" t="s">
        <v>148</v>
      </c>
      <c r="K67" s="6" t="s">
        <v>148</v>
      </c>
      <c r="L67" s="6" t="s">
        <v>148</v>
      </c>
      <c r="M67" s="324" t="s">
        <v>148</v>
      </c>
      <c r="N67" s="326"/>
      <c r="O67" s="251"/>
    </row>
    <row r="68" spans="1:15" ht="25" x14ac:dyDescent="0.35">
      <c r="A68" s="30" t="s">
        <v>117</v>
      </c>
      <c r="B68" s="6" t="s">
        <v>148</v>
      </c>
      <c r="C68" s="6" t="s">
        <v>148</v>
      </c>
      <c r="D68" s="6" t="s">
        <v>148</v>
      </c>
      <c r="E68" s="6" t="s">
        <v>148</v>
      </c>
      <c r="F68" s="6" t="s">
        <v>148</v>
      </c>
      <c r="G68" s="6" t="s">
        <v>148</v>
      </c>
      <c r="H68" s="6" t="s">
        <v>148</v>
      </c>
      <c r="I68" s="6" t="s">
        <v>148</v>
      </c>
      <c r="J68" s="6" t="s">
        <v>148</v>
      </c>
      <c r="K68" s="6" t="s">
        <v>148</v>
      </c>
      <c r="L68" s="6" t="s">
        <v>148</v>
      </c>
      <c r="M68" s="324" t="s">
        <v>148</v>
      </c>
      <c r="N68" s="325"/>
      <c r="O68" s="251"/>
    </row>
    <row r="69" spans="1:15" x14ac:dyDescent="0.35">
      <c r="A69" s="30" t="s">
        <v>118</v>
      </c>
      <c r="B69" s="6" t="s">
        <v>148</v>
      </c>
      <c r="C69" s="6" t="s">
        <v>148</v>
      </c>
      <c r="D69" s="6" t="s">
        <v>148</v>
      </c>
      <c r="E69" s="6" t="s">
        <v>148</v>
      </c>
      <c r="F69" s="6" t="s">
        <v>148</v>
      </c>
      <c r="G69" s="6" t="s">
        <v>148</v>
      </c>
      <c r="H69" s="6" t="s">
        <v>148</v>
      </c>
      <c r="I69" s="6" t="s">
        <v>148</v>
      </c>
      <c r="J69" s="6" t="s">
        <v>148</v>
      </c>
      <c r="K69" s="6" t="s">
        <v>148</v>
      </c>
      <c r="L69" s="6" t="s">
        <v>148</v>
      </c>
      <c r="M69" s="324" t="s">
        <v>148</v>
      </c>
      <c r="N69" s="325"/>
      <c r="O69" s="251"/>
    </row>
    <row r="70" spans="1:15" x14ac:dyDescent="0.35">
      <c r="A70" s="68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69"/>
      <c r="O70" s="251"/>
    </row>
    <row r="71" spans="1:15" x14ac:dyDescent="0.35">
      <c r="A71" s="66"/>
      <c r="B71" s="69"/>
      <c r="C71" s="69"/>
      <c r="D71" s="69"/>
      <c r="E71" s="69"/>
      <c r="F71" s="54"/>
      <c r="G71" s="54"/>
      <c r="H71" s="54"/>
      <c r="I71" s="54"/>
      <c r="J71" s="54"/>
      <c r="K71" s="23"/>
      <c r="L71" s="23"/>
      <c r="M71" s="23"/>
      <c r="N71" s="251"/>
      <c r="O71" s="251"/>
    </row>
    <row r="72" spans="1:15" x14ac:dyDescent="0.35">
      <c r="A72" s="425" t="s">
        <v>147</v>
      </c>
      <c r="B72" s="426"/>
      <c r="C72" s="426"/>
      <c r="D72" s="426"/>
      <c r="E72" s="426"/>
      <c r="F72" s="426"/>
      <c r="G72" s="426"/>
      <c r="H72" s="426"/>
      <c r="I72" s="426"/>
      <c r="J72" s="426"/>
      <c r="K72" s="426"/>
      <c r="L72" s="426"/>
      <c r="M72" s="426"/>
      <c r="N72" s="426"/>
      <c r="O72" s="260"/>
    </row>
    <row r="73" spans="1:15" x14ac:dyDescent="0.35">
      <c r="A73" s="26"/>
      <c r="B73" s="27">
        <v>42552</v>
      </c>
      <c r="C73" s="27">
        <v>42583</v>
      </c>
      <c r="D73" s="27">
        <v>42614</v>
      </c>
      <c r="E73" s="27">
        <v>42644</v>
      </c>
      <c r="F73" s="28">
        <v>42675</v>
      </c>
      <c r="G73" s="28">
        <v>42705</v>
      </c>
      <c r="H73" s="28">
        <v>42736</v>
      </c>
      <c r="I73" s="28">
        <v>42767</v>
      </c>
      <c r="J73" s="28">
        <v>42795</v>
      </c>
      <c r="K73" s="29">
        <v>42826</v>
      </c>
      <c r="L73" s="29">
        <v>42856</v>
      </c>
      <c r="M73" s="29">
        <v>42887</v>
      </c>
      <c r="N73" s="264" t="s">
        <v>111</v>
      </c>
      <c r="O73" s="269"/>
    </row>
    <row r="74" spans="1:15" ht="25" x14ac:dyDescent="0.35">
      <c r="A74" s="30" t="s">
        <v>112</v>
      </c>
      <c r="B74" s="6">
        <v>0</v>
      </c>
      <c r="C74" s="6">
        <v>12</v>
      </c>
      <c r="D74" s="6">
        <v>37</v>
      </c>
      <c r="E74" s="6">
        <v>7</v>
      </c>
      <c r="F74" s="6">
        <v>6</v>
      </c>
      <c r="G74" s="6">
        <v>0</v>
      </c>
      <c r="H74" s="25">
        <v>10</v>
      </c>
      <c r="I74" s="25">
        <v>12</v>
      </c>
      <c r="J74" s="25">
        <v>2</v>
      </c>
      <c r="K74" s="6">
        <v>0</v>
      </c>
      <c r="L74" s="31">
        <v>4</v>
      </c>
      <c r="M74" s="32">
        <v>0</v>
      </c>
      <c r="N74" s="264">
        <v>90</v>
      </c>
      <c r="O74" s="269"/>
    </row>
    <row r="75" spans="1:15" ht="26" x14ac:dyDescent="0.35">
      <c r="A75" s="25" t="s">
        <v>113</v>
      </c>
      <c r="B75" s="6">
        <v>0</v>
      </c>
      <c r="C75" s="6">
        <v>171</v>
      </c>
      <c r="D75" s="6">
        <v>680</v>
      </c>
      <c r="E75" s="6">
        <v>120</v>
      </c>
      <c r="F75" s="6">
        <v>87</v>
      </c>
      <c r="G75" s="6">
        <v>0</v>
      </c>
      <c r="H75" s="25">
        <v>187</v>
      </c>
      <c r="I75" s="25">
        <v>256</v>
      </c>
      <c r="J75" s="25">
        <v>19</v>
      </c>
      <c r="K75" s="6">
        <v>0</v>
      </c>
      <c r="L75" s="33">
        <v>74</v>
      </c>
      <c r="M75" s="33">
        <v>0</v>
      </c>
      <c r="N75" s="264">
        <f>SUM(B75:M75)</f>
        <v>1594</v>
      </c>
      <c r="O75" s="269"/>
    </row>
    <row r="76" spans="1:15" ht="25" x14ac:dyDescent="0.35">
      <c r="A76" s="30" t="s">
        <v>114</v>
      </c>
      <c r="B76" s="6">
        <v>0</v>
      </c>
      <c r="C76" s="6">
        <v>12</v>
      </c>
      <c r="D76" s="6">
        <v>37</v>
      </c>
      <c r="E76" s="6">
        <v>6</v>
      </c>
      <c r="F76" s="6">
        <v>6</v>
      </c>
      <c r="G76" s="6">
        <v>0</v>
      </c>
      <c r="H76" s="25">
        <v>10</v>
      </c>
      <c r="I76" s="25">
        <v>12</v>
      </c>
      <c r="J76" s="25">
        <v>2</v>
      </c>
      <c r="K76" s="6">
        <v>0</v>
      </c>
      <c r="L76" s="33">
        <v>1</v>
      </c>
      <c r="M76" s="33">
        <v>0</v>
      </c>
      <c r="N76" s="264">
        <v>86</v>
      </c>
      <c r="O76" s="269"/>
    </row>
    <row r="77" spans="1:15" ht="25" x14ac:dyDescent="0.35">
      <c r="A77" s="30" t="s">
        <v>115</v>
      </c>
      <c r="B77" s="24">
        <v>0</v>
      </c>
      <c r="C77" s="24">
        <v>171</v>
      </c>
      <c r="D77" s="24">
        <v>680</v>
      </c>
      <c r="E77" s="24">
        <v>102</v>
      </c>
      <c r="F77" s="24">
        <v>87</v>
      </c>
      <c r="G77" s="24">
        <v>0</v>
      </c>
      <c r="H77" s="25">
        <v>202</v>
      </c>
      <c r="I77" s="25">
        <v>256</v>
      </c>
      <c r="J77" s="25">
        <v>19</v>
      </c>
      <c r="K77" s="6">
        <v>0</v>
      </c>
      <c r="L77" s="6">
        <v>16</v>
      </c>
      <c r="M77" s="6">
        <v>0</v>
      </c>
      <c r="N77" s="266">
        <v>1533</v>
      </c>
      <c r="O77" s="270"/>
    </row>
    <row r="78" spans="1:15" ht="25" x14ac:dyDescent="0.35">
      <c r="A78" s="30" t="s">
        <v>116</v>
      </c>
      <c r="B78" s="6">
        <v>0</v>
      </c>
      <c r="C78" s="6">
        <v>0</v>
      </c>
      <c r="D78" s="6">
        <v>0</v>
      </c>
      <c r="E78" s="6">
        <v>1</v>
      </c>
      <c r="F78" s="6">
        <v>0</v>
      </c>
      <c r="G78" s="6">
        <v>0</v>
      </c>
      <c r="H78" s="25">
        <v>0</v>
      </c>
      <c r="I78" s="25">
        <v>0</v>
      </c>
      <c r="J78" s="25">
        <v>0</v>
      </c>
      <c r="K78" s="6">
        <v>0</v>
      </c>
      <c r="L78" s="33">
        <v>3</v>
      </c>
      <c r="M78" s="33">
        <v>0</v>
      </c>
      <c r="N78" s="266">
        <v>4</v>
      </c>
      <c r="O78" s="270"/>
    </row>
    <row r="79" spans="1:15" ht="25" x14ac:dyDescent="0.35">
      <c r="A79" s="30" t="s">
        <v>117</v>
      </c>
      <c r="B79" s="6">
        <v>0</v>
      </c>
      <c r="C79" s="6">
        <v>0</v>
      </c>
      <c r="D79" s="6">
        <v>0</v>
      </c>
      <c r="E79" s="6">
        <v>18</v>
      </c>
      <c r="F79" s="6">
        <v>0</v>
      </c>
      <c r="G79" s="6">
        <v>0</v>
      </c>
      <c r="H79" s="25">
        <v>0</v>
      </c>
      <c r="I79" s="25">
        <v>0</v>
      </c>
      <c r="J79" s="25">
        <v>0</v>
      </c>
      <c r="K79" s="6">
        <v>0</v>
      </c>
      <c r="L79" s="33">
        <v>58</v>
      </c>
      <c r="M79" s="33">
        <v>0</v>
      </c>
      <c r="N79" s="264">
        <v>76</v>
      </c>
      <c r="O79" s="269"/>
    </row>
    <row r="80" spans="1:15" x14ac:dyDescent="0.35">
      <c r="A80" s="30" t="s">
        <v>118</v>
      </c>
      <c r="B80" s="6" t="s">
        <v>148</v>
      </c>
      <c r="C80" s="6" t="s">
        <v>148</v>
      </c>
      <c r="D80" s="6" t="s">
        <v>148</v>
      </c>
      <c r="E80" s="6" t="s">
        <v>148</v>
      </c>
      <c r="F80" s="6" t="s">
        <v>148</v>
      </c>
      <c r="G80" s="6" t="s">
        <v>148</v>
      </c>
      <c r="H80" s="6" t="s">
        <v>148</v>
      </c>
      <c r="I80" s="6" t="s">
        <v>148</v>
      </c>
      <c r="J80" s="6" t="s">
        <v>148</v>
      </c>
      <c r="K80" s="6" t="s">
        <v>148</v>
      </c>
      <c r="L80" s="6" t="s">
        <v>148</v>
      </c>
      <c r="M80" s="6" t="s">
        <v>148</v>
      </c>
      <c r="N80" s="264"/>
      <c r="O80" s="269"/>
    </row>
  </sheetData>
  <mergeCells count="6">
    <mergeCell ref="A1:N1"/>
    <mergeCell ref="A19:N19"/>
    <mergeCell ref="A50:N50"/>
    <mergeCell ref="A72:N72"/>
    <mergeCell ref="A61:N61"/>
    <mergeCell ref="A37:N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2"/>
  <sheetViews>
    <sheetView zoomScale="90" zoomScaleNormal="90" workbookViewId="0">
      <selection activeCell="M33" sqref="M33"/>
    </sheetView>
  </sheetViews>
  <sheetFormatPr defaultRowHeight="12.5" x14ac:dyDescent="0.25"/>
  <cols>
    <col min="1" max="1" width="16.1796875" style="15" customWidth="1"/>
    <col min="2" max="2" width="9.7265625" style="15" customWidth="1"/>
    <col min="3" max="3" width="9.81640625" style="15" customWidth="1"/>
    <col min="4" max="4" width="10.1796875" style="15" customWidth="1"/>
    <col min="5" max="5" width="9.453125" style="15" customWidth="1"/>
    <col min="6" max="6" width="9.6328125" style="15" customWidth="1"/>
    <col min="7" max="7" width="11.7265625" style="15" customWidth="1"/>
    <col min="8" max="11" width="9.7265625" style="15" bestFit="1" customWidth="1"/>
    <col min="12" max="12" width="9.81640625" style="15" customWidth="1"/>
    <col min="13" max="13" width="12.7265625" style="15" customWidth="1"/>
    <col min="14" max="14" width="9.453125" style="15" customWidth="1"/>
    <col min="15" max="15" width="10.08984375" style="15" customWidth="1"/>
    <col min="16" max="16" width="9.36328125" style="15" customWidth="1"/>
    <col min="17" max="17" width="8.81640625" style="15" bestFit="1" customWidth="1"/>
    <col min="18" max="19" width="8.7265625" style="15"/>
    <col min="20" max="23" width="8.81640625" style="15" bestFit="1" customWidth="1"/>
    <col min="24" max="16384" width="8.7265625" style="15"/>
  </cols>
  <sheetData>
    <row r="1" spans="1:12" ht="18" customHeight="1" x14ac:dyDescent="0.3">
      <c r="A1" s="420" t="s">
        <v>253</v>
      </c>
      <c r="B1" s="421"/>
      <c r="C1" s="421"/>
      <c r="D1" s="421"/>
      <c r="E1" s="421"/>
      <c r="F1" s="421"/>
      <c r="G1" s="421"/>
      <c r="K1" s="41"/>
    </row>
    <row r="2" spans="1:12" ht="14.5" x14ac:dyDescent="0.35">
      <c r="A2" s="8" t="s">
        <v>119</v>
      </c>
      <c r="B2" s="107" t="s">
        <v>15</v>
      </c>
      <c r="C2" s="107" t="s">
        <v>16</v>
      </c>
      <c r="D2" s="109" t="s">
        <v>17</v>
      </c>
      <c r="E2" s="108" t="s">
        <v>135</v>
      </c>
      <c r="F2" s="108" t="s">
        <v>139</v>
      </c>
      <c r="G2" s="108" t="s">
        <v>141</v>
      </c>
      <c r="H2" s="108" t="s">
        <v>166</v>
      </c>
      <c r="I2" s="236" t="s">
        <v>185</v>
      </c>
      <c r="J2" s="301" t="s">
        <v>208</v>
      </c>
      <c r="K2" s="301" t="s">
        <v>233</v>
      </c>
      <c r="L2" s="45" t="s">
        <v>252</v>
      </c>
    </row>
    <row r="3" spans="1:12" ht="14.5" x14ac:dyDescent="0.35">
      <c r="A3" s="8" t="s">
        <v>120</v>
      </c>
      <c r="B3" s="35">
        <v>1466</v>
      </c>
      <c r="C3" s="35">
        <v>1578</v>
      </c>
      <c r="D3" s="41">
        <v>1439</v>
      </c>
      <c r="E3" s="35">
        <v>1301</v>
      </c>
      <c r="F3" s="35">
        <v>1095</v>
      </c>
      <c r="G3" s="35">
        <v>518</v>
      </c>
      <c r="H3" s="35">
        <v>430</v>
      </c>
      <c r="I3" s="237">
        <v>348</v>
      </c>
      <c r="J3" s="302">
        <v>538</v>
      </c>
      <c r="K3" s="366">
        <v>162</v>
      </c>
      <c r="L3" s="3">
        <v>78</v>
      </c>
    </row>
    <row r="4" spans="1:12" ht="14.5" x14ac:dyDescent="0.35">
      <c r="A4" s="8" t="s">
        <v>121</v>
      </c>
      <c r="B4" s="41">
        <v>865</v>
      </c>
      <c r="C4" s="41">
        <v>434</v>
      </c>
      <c r="D4" s="41">
        <v>362</v>
      </c>
      <c r="E4" s="43">
        <v>13</v>
      </c>
      <c r="F4" s="43">
        <v>6</v>
      </c>
      <c r="G4" s="43">
        <v>12</v>
      </c>
      <c r="H4" s="16">
        <v>0</v>
      </c>
      <c r="I4" s="237">
        <v>124</v>
      </c>
      <c r="J4" s="302">
        <v>26</v>
      </c>
      <c r="K4" s="366">
        <v>8</v>
      </c>
      <c r="L4" s="3">
        <v>1</v>
      </c>
    </row>
    <row r="5" spans="1:12" ht="14.5" x14ac:dyDescent="0.35">
      <c r="A5" s="8" t="s">
        <v>122</v>
      </c>
      <c r="B5" s="17">
        <v>0</v>
      </c>
      <c r="C5" s="17">
        <v>51</v>
      </c>
      <c r="D5" s="41">
        <v>0</v>
      </c>
      <c r="E5" s="17">
        <v>1</v>
      </c>
      <c r="F5" s="17">
        <v>0</v>
      </c>
      <c r="G5" s="17">
        <v>0</v>
      </c>
      <c r="H5" s="16">
        <v>0</v>
      </c>
      <c r="I5" s="237">
        <v>0</v>
      </c>
      <c r="J5" s="302">
        <v>0</v>
      </c>
      <c r="K5" s="366">
        <v>0</v>
      </c>
      <c r="L5" s="3">
        <v>0</v>
      </c>
    </row>
    <row r="6" spans="1:12" ht="14.5" x14ac:dyDescent="0.35">
      <c r="A6" s="8" t="s">
        <v>123</v>
      </c>
      <c r="B6" s="17">
        <v>14</v>
      </c>
      <c r="C6" s="17">
        <v>20</v>
      </c>
      <c r="D6" s="41">
        <v>20</v>
      </c>
      <c r="E6" s="17">
        <v>32</v>
      </c>
      <c r="F6" s="17">
        <v>31</v>
      </c>
      <c r="G6" s="17">
        <v>17</v>
      </c>
      <c r="H6" s="17">
        <v>27</v>
      </c>
      <c r="I6" s="237">
        <v>1</v>
      </c>
      <c r="J6" s="302">
        <v>0</v>
      </c>
      <c r="K6" s="366">
        <v>9</v>
      </c>
      <c r="L6" s="3">
        <v>4</v>
      </c>
    </row>
    <row r="7" spans="1:12" ht="14.5" x14ac:dyDescent="0.35">
      <c r="A7" s="8" t="s">
        <v>124</v>
      </c>
      <c r="B7" s="17">
        <v>0</v>
      </c>
      <c r="C7" s="17">
        <v>0</v>
      </c>
      <c r="D7" s="41">
        <v>8</v>
      </c>
      <c r="E7" s="17">
        <v>0</v>
      </c>
      <c r="F7" s="17">
        <v>0</v>
      </c>
      <c r="G7" s="17">
        <v>0</v>
      </c>
      <c r="H7" s="16">
        <v>0</v>
      </c>
      <c r="I7" s="237">
        <v>0</v>
      </c>
      <c r="J7" s="302">
        <v>0</v>
      </c>
      <c r="K7" s="366">
        <v>0</v>
      </c>
      <c r="L7" s="3">
        <v>0</v>
      </c>
    </row>
    <row r="8" spans="1:12" ht="14.5" x14ac:dyDescent="0.35">
      <c r="A8" s="8" t="s">
        <v>125</v>
      </c>
      <c r="B8" s="17">
        <v>0</v>
      </c>
      <c r="C8" s="17">
        <v>0</v>
      </c>
      <c r="D8" s="41">
        <v>0</v>
      </c>
      <c r="E8" s="17">
        <v>0</v>
      </c>
      <c r="F8" s="17">
        <v>0</v>
      </c>
      <c r="G8" s="17">
        <v>0</v>
      </c>
      <c r="H8" s="16">
        <v>0</v>
      </c>
      <c r="I8" s="237">
        <v>0</v>
      </c>
      <c r="J8" s="302">
        <v>0</v>
      </c>
      <c r="K8" s="366">
        <v>0</v>
      </c>
      <c r="L8" s="3">
        <v>0</v>
      </c>
    </row>
    <row r="9" spans="1:12" ht="14.5" x14ac:dyDescent="0.35">
      <c r="A9" s="8" t="s">
        <v>126</v>
      </c>
      <c r="B9" s="17">
        <v>18</v>
      </c>
      <c r="C9" s="17">
        <v>37</v>
      </c>
      <c r="D9" s="41">
        <v>15</v>
      </c>
      <c r="E9" s="17">
        <v>11</v>
      </c>
      <c r="F9" s="17">
        <v>2</v>
      </c>
      <c r="G9" s="17">
        <v>6</v>
      </c>
      <c r="H9" s="16">
        <v>0</v>
      </c>
      <c r="I9" s="237">
        <v>100</v>
      </c>
      <c r="J9" s="302">
        <v>9</v>
      </c>
      <c r="K9" s="366">
        <v>2</v>
      </c>
      <c r="L9" s="3">
        <v>2</v>
      </c>
    </row>
    <row r="10" spans="1:12" ht="14.5" x14ac:dyDescent="0.35">
      <c r="A10" s="16"/>
      <c r="B10" s="17"/>
      <c r="C10" s="17"/>
      <c r="D10" s="41"/>
      <c r="E10" s="17"/>
      <c r="F10" s="17"/>
      <c r="G10" s="17"/>
      <c r="H10" s="16"/>
      <c r="I10" s="237"/>
      <c r="J10" s="302"/>
      <c r="K10" s="366"/>
      <c r="L10" s="3"/>
    </row>
    <row r="11" spans="1:12" s="63" customFormat="1" ht="14.5" x14ac:dyDescent="0.35">
      <c r="A11" s="55" t="s">
        <v>41</v>
      </c>
      <c r="B11" s="369">
        <f t="shared" ref="B11" si="0">SUM(B3:B9)</f>
        <v>2363</v>
      </c>
      <c r="C11" s="369">
        <f>SUM(C3:C9)</f>
        <v>2120</v>
      </c>
      <c r="D11" s="370">
        <f>SUM(D3:D9)</f>
        <v>1844</v>
      </c>
      <c r="E11" s="369">
        <f>SUM(E3:E9)</f>
        <v>1358</v>
      </c>
      <c r="F11" s="369">
        <f>SUM(F3:F9)</f>
        <v>1134</v>
      </c>
      <c r="G11" s="369">
        <f>SUM(G3:G9)</f>
        <v>553</v>
      </c>
      <c r="H11" s="369">
        <f t="shared" ref="H11" si="1">SUM(H3:H9)</f>
        <v>457</v>
      </c>
      <c r="I11" s="371">
        <f>SUM(I3:I9)</f>
        <v>573</v>
      </c>
      <c r="J11" s="372">
        <f>SUM(J3:J9)</f>
        <v>573</v>
      </c>
      <c r="K11" s="372">
        <f>SUM(K3:K9)</f>
        <v>181</v>
      </c>
      <c r="L11" s="364">
        <f>SUM(L3:L10)</f>
        <v>85</v>
      </c>
    </row>
    <row r="12" spans="1:12" s="63" customFormat="1" ht="26" x14ac:dyDescent="0.35">
      <c r="A12" s="60" t="s">
        <v>127</v>
      </c>
      <c r="B12" s="373">
        <v>-0.33100000000000002</v>
      </c>
      <c r="C12" s="373">
        <v>-0.10299999999999999</v>
      </c>
      <c r="D12" s="373">
        <v>-0.13</v>
      </c>
      <c r="E12" s="373">
        <v>-0.26400000000000001</v>
      </c>
      <c r="F12" s="373">
        <v>-0.16500000000000001</v>
      </c>
      <c r="G12" s="373">
        <v>-0.48799999999999999</v>
      </c>
      <c r="H12" s="374">
        <v>-0.17399999999999999</v>
      </c>
      <c r="I12" s="375">
        <v>0.254</v>
      </c>
      <c r="J12" s="376">
        <v>0</v>
      </c>
      <c r="K12" s="376">
        <v>-0.68400000000000005</v>
      </c>
      <c r="L12" s="365">
        <v>-4.7000000000000002E-3</v>
      </c>
    </row>
    <row r="13" spans="1:12" ht="26" x14ac:dyDescent="0.35">
      <c r="A13" s="36" t="s">
        <v>235</v>
      </c>
      <c r="B13" s="11">
        <v>939</v>
      </c>
      <c r="C13" s="11">
        <v>427</v>
      </c>
      <c r="D13" s="11">
        <v>189</v>
      </c>
      <c r="E13" s="11">
        <v>907</v>
      </c>
      <c r="F13" s="11">
        <v>479</v>
      </c>
      <c r="G13" s="39">
        <v>3580</v>
      </c>
      <c r="H13" s="11">
        <v>507</v>
      </c>
      <c r="I13" s="238">
        <v>1001</v>
      </c>
      <c r="J13" s="303">
        <v>16285</v>
      </c>
      <c r="K13" s="367">
        <v>16080</v>
      </c>
      <c r="L13" s="252">
        <v>6080</v>
      </c>
    </row>
    <row r="14" spans="1:12" ht="26" x14ac:dyDescent="0.35">
      <c r="A14" s="36" t="s">
        <v>128</v>
      </c>
      <c r="B14" s="37">
        <v>1697</v>
      </c>
      <c r="C14" s="37">
        <v>1636</v>
      </c>
      <c r="D14" s="37">
        <v>1339</v>
      </c>
      <c r="E14" s="37">
        <v>725</v>
      </c>
      <c r="F14" s="37">
        <v>715</v>
      </c>
      <c r="G14" s="37">
        <v>53</v>
      </c>
      <c r="H14" s="37">
        <v>0</v>
      </c>
      <c r="I14" s="239">
        <v>0</v>
      </c>
      <c r="J14" s="304">
        <v>0</v>
      </c>
      <c r="K14" s="368">
        <v>0</v>
      </c>
      <c r="L14" s="3">
        <v>0</v>
      </c>
    </row>
    <row r="16" spans="1:12" x14ac:dyDescent="0.25">
      <c r="A16" s="63"/>
    </row>
    <row r="17" spans="1:36" ht="15" customHeight="1" x14ac:dyDescent="0.35">
      <c r="A17" s="242" t="s">
        <v>247</v>
      </c>
      <c r="B17" s="67"/>
      <c r="C17" s="67"/>
      <c r="D17" s="67"/>
      <c r="E17" s="67"/>
      <c r="F17" s="67"/>
      <c r="G17" s="242" t="s">
        <v>234</v>
      </c>
      <c r="H17" s="67"/>
      <c r="I17" s="67"/>
      <c r="J17" s="67"/>
      <c r="K17" s="67"/>
      <c r="L17" s="67"/>
      <c r="M17" s="242" t="s">
        <v>196</v>
      </c>
      <c r="N17" s="67"/>
      <c r="O17" s="67"/>
      <c r="P17" s="67"/>
      <c r="Q17" s="67"/>
      <c r="S17" s="114"/>
      <c r="T17" s="18"/>
      <c r="U17" s="18"/>
      <c r="V17" s="18"/>
      <c r="W17" s="18"/>
      <c r="Y17" s="248"/>
      <c r="Z17" s="48"/>
      <c r="AA17" s="48"/>
      <c r="AB17" s="48"/>
      <c r="AE17" s="48"/>
      <c r="AF17" s="56"/>
      <c r="AG17" s="57"/>
      <c r="AH17" s="56"/>
      <c r="AI17" s="56"/>
      <c r="AJ17" s="18"/>
    </row>
    <row r="18" spans="1:36" ht="43.5" x14ac:dyDescent="0.35">
      <c r="A18" s="353"/>
      <c r="B18" s="354" t="s">
        <v>222</v>
      </c>
      <c r="C18" s="24" t="s">
        <v>248</v>
      </c>
      <c r="D18" s="3" t="s">
        <v>249</v>
      </c>
      <c r="E18" s="24" t="s">
        <v>250</v>
      </c>
      <c r="F18" s="67"/>
      <c r="G18" s="45"/>
      <c r="H18" s="355" t="s">
        <v>199</v>
      </c>
      <c r="I18" s="24" t="s">
        <v>216</v>
      </c>
      <c r="J18" s="24" t="s">
        <v>217</v>
      </c>
      <c r="K18" s="24" t="s">
        <v>218</v>
      </c>
      <c r="L18" s="249"/>
      <c r="M18" s="45"/>
      <c r="N18" s="24" t="s">
        <v>186</v>
      </c>
      <c r="O18" s="24" t="s">
        <v>197</v>
      </c>
      <c r="P18" s="24" t="s">
        <v>198</v>
      </c>
      <c r="Q18" s="24" t="s">
        <v>199</v>
      </c>
      <c r="S18" s="114"/>
      <c r="T18" s="350"/>
      <c r="U18" s="350"/>
      <c r="V18" s="350"/>
      <c r="W18" s="350"/>
      <c r="Y18" s="56"/>
      <c r="Z18" s="56"/>
      <c r="AA18" s="56"/>
      <c r="AB18" s="56"/>
      <c r="AC18" s="56"/>
      <c r="AD18" s="58"/>
      <c r="AE18" s="56"/>
      <c r="AF18" s="106"/>
      <c r="AG18" s="56"/>
      <c r="AH18" s="56"/>
      <c r="AI18" s="56"/>
      <c r="AJ18" s="18"/>
    </row>
    <row r="19" spans="1:36" ht="14.5" x14ac:dyDescent="0.35">
      <c r="A19" s="377" t="s">
        <v>120</v>
      </c>
      <c r="B19" s="252">
        <v>196027</v>
      </c>
      <c r="C19" s="3">
        <v>78</v>
      </c>
      <c r="D19" s="3">
        <v>173</v>
      </c>
      <c r="E19" s="252">
        <v>195942</v>
      </c>
      <c r="F19" s="67"/>
      <c r="G19" s="45" t="s">
        <v>120</v>
      </c>
      <c r="H19" s="356">
        <v>195990</v>
      </c>
      <c r="I19" s="3">
        <v>162</v>
      </c>
      <c r="J19" s="302">
        <v>95</v>
      </c>
      <c r="K19" s="3">
        <v>196027</v>
      </c>
      <c r="L19" s="250"/>
      <c r="M19" s="45" t="s">
        <v>120</v>
      </c>
      <c r="N19" s="252">
        <v>195713</v>
      </c>
      <c r="O19" s="252">
        <v>538</v>
      </c>
      <c r="P19" s="252">
        <v>261</v>
      </c>
      <c r="Q19" s="252">
        <v>195990</v>
      </c>
      <c r="S19" s="114"/>
      <c r="T19" s="232"/>
      <c r="U19" s="18"/>
      <c r="V19" s="18"/>
      <c r="W19" s="351"/>
      <c r="Y19" s="228"/>
      <c r="Z19" s="229"/>
      <c r="AA19" s="230"/>
      <c r="AB19" s="230"/>
      <c r="AC19" s="229"/>
      <c r="AD19" s="40"/>
      <c r="AE19" s="228"/>
      <c r="AF19" s="229"/>
      <c r="AG19" s="230"/>
      <c r="AH19" s="230"/>
      <c r="AI19" s="229"/>
      <c r="AJ19" s="18"/>
    </row>
    <row r="20" spans="1:36" ht="14.5" x14ac:dyDescent="0.35">
      <c r="A20" s="377" t="s">
        <v>121</v>
      </c>
      <c r="B20" s="252">
        <v>110016</v>
      </c>
      <c r="C20" s="3">
        <v>1</v>
      </c>
      <c r="D20" s="252">
        <v>1416</v>
      </c>
      <c r="E20" s="252">
        <v>108611</v>
      </c>
      <c r="F20" s="67"/>
      <c r="G20" s="45" t="s">
        <v>121</v>
      </c>
      <c r="H20" s="356">
        <v>110008</v>
      </c>
      <c r="I20" s="3">
        <v>8</v>
      </c>
      <c r="J20" s="302"/>
      <c r="K20" s="3">
        <v>110016</v>
      </c>
      <c r="L20" s="250"/>
      <c r="M20" s="45" t="s">
        <v>121</v>
      </c>
      <c r="N20" s="252">
        <v>109982</v>
      </c>
      <c r="O20" s="252">
        <v>26</v>
      </c>
      <c r="P20" s="252"/>
      <c r="Q20" s="252">
        <v>110008</v>
      </c>
      <c r="S20" s="114"/>
      <c r="T20" s="232"/>
      <c r="U20" s="18"/>
      <c r="V20" s="18"/>
      <c r="W20" s="351"/>
      <c r="Y20" s="228"/>
      <c r="Z20" s="229"/>
      <c r="AA20" s="229"/>
      <c r="AB20" s="229"/>
      <c r="AC20" s="229"/>
      <c r="AD20" s="40"/>
      <c r="AE20" s="228"/>
      <c r="AF20" s="229"/>
      <c r="AG20" s="229"/>
      <c r="AH20" s="229"/>
      <c r="AI20" s="229"/>
      <c r="AJ20" s="18"/>
    </row>
    <row r="21" spans="1:36" ht="29" x14ac:dyDescent="0.35">
      <c r="A21" s="377" t="s">
        <v>129</v>
      </c>
      <c r="B21" s="3">
        <v>223</v>
      </c>
      <c r="C21" s="3">
        <v>0</v>
      </c>
      <c r="D21" s="3">
        <v>0</v>
      </c>
      <c r="E21" s="3">
        <v>223</v>
      </c>
      <c r="F21" s="67"/>
      <c r="G21" s="341" t="s">
        <v>129</v>
      </c>
      <c r="H21" s="356">
        <v>223</v>
      </c>
      <c r="I21" s="3">
        <v>0</v>
      </c>
      <c r="J21" s="302"/>
      <c r="K21" s="3">
        <v>223</v>
      </c>
      <c r="L21" s="250"/>
      <c r="M21" s="341" t="s">
        <v>129</v>
      </c>
      <c r="N21" s="252">
        <v>223</v>
      </c>
      <c r="O21" s="252"/>
      <c r="P21" s="252"/>
      <c r="Q21" s="252">
        <v>223</v>
      </c>
      <c r="S21" s="350"/>
      <c r="T21" s="18"/>
      <c r="U21" s="18"/>
      <c r="V21" s="18"/>
      <c r="W21" s="351"/>
      <c r="Y21" s="228"/>
      <c r="Z21" s="229"/>
      <c r="AA21" s="85"/>
      <c r="AB21" s="85"/>
      <c r="AC21" s="229"/>
      <c r="AD21" s="40"/>
      <c r="AE21" s="228"/>
      <c r="AF21" s="229"/>
      <c r="AG21" s="85"/>
      <c r="AH21" s="85"/>
      <c r="AI21" s="229"/>
      <c r="AJ21" s="18"/>
    </row>
    <row r="22" spans="1:36" ht="14.5" x14ac:dyDescent="0.35">
      <c r="A22" s="377" t="s">
        <v>122</v>
      </c>
      <c r="B22" s="3">
        <v>1464</v>
      </c>
      <c r="C22" s="3">
        <v>0</v>
      </c>
      <c r="D22" s="3">
        <v>0</v>
      </c>
      <c r="E22" s="252">
        <v>1464</v>
      </c>
      <c r="F22" s="67"/>
      <c r="G22" s="45" t="s">
        <v>122</v>
      </c>
      <c r="H22" s="358">
        <v>1464</v>
      </c>
      <c r="I22" s="352">
        <v>0</v>
      </c>
      <c r="J22" s="302"/>
      <c r="K22" s="3">
        <v>1464</v>
      </c>
      <c r="L22" s="250"/>
      <c r="M22" s="45" t="s">
        <v>122</v>
      </c>
      <c r="N22" s="252">
        <v>1464</v>
      </c>
      <c r="O22" s="252"/>
      <c r="P22" s="252"/>
      <c r="Q22" s="252">
        <v>1464</v>
      </c>
      <c r="S22" s="114"/>
      <c r="T22" s="232"/>
      <c r="U22" s="18"/>
      <c r="V22" s="18"/>
      <c r="W22" s="351"/>
      <c r="Y22" s="228"/>
      <c r="Z22" s="229"/>
      <c r="AA22" s="85"/>
      <c r="AB22" s="85"/>
      <c r="AC22" s="229"/>
      <c r="AD22" s="40"/>
      <c r="AE22" s="228"/>
      <c r="AF22" s="229"/>
      <c r="AG22" s="85"/>
      <c r="AH22" s="85"/>
      <c r="AI22" s="229"/>
      <c r="AJ22" s="18"/>
    </row>
    <row r="23" spans="1:36" ht="14.5" x14ac:dyDescent="0.35">
      <c r="A23" s="377" t="s">
        <v>123</v>
      </c>
      <c r="B23" s="3">
        <v>1586</v>
      </c>
      <c r="C23" s="3">
        <v>4</v>
      </c>
      <c r="D23" s="3">
        <v>0</v>
      </c>
      <c r="E23" s="252">
        <v>1675</v>
      </c>
      <c r="F23" s="67"/>
      <c r="G23" s="45" t="s">
        <v>123</v>
      </c>
      <c r="H23" s="358">
        <v>1577</v>
      </c>
      <c r="I23" s="352">
        <v>9</v>
      </c>
      <c r="J23" s="302"/>
      <c r="K23" s="3">
        <v>1586</v>
      </c>
      <c r="L23" s="250"/>
      <c r="M23" s="45" t="s">
        <v>123</v>
      </c>
      <c r="N23" s="252">
        <v>1577</v>
      </c>
      <c r="O23" s="252"/>
      <c r="P23" s="252"/>
      <c r="Q23" s="252">
        <v>1577</v>
      </c>
      <c r="S23" s="114"/>
      <c r="T23" s="232"/>
      <c r="U23" s="18"/>
      <c r="V23" s="18"/>
      <c r="W23" s="351"/>
      <c r="Y23" s="228"/>
      <c r="Z23" s="229"/>
      <c r="AA23" s="85"/>
      <c r="AB23" s="231"/>
      <c r="AC23" s="229"/>
      <c r="AD23" s="40"/>
      <c r="AE23" s="228"/>
      <c r="AF23" s="229"/>
      <c r="AG23" s="85"/>
      <c r="AH23" s="231"/>
      <c r="AI23" s="229"/>
      <c r="AJ23" s="18"/>
    </row>
    <row r="24" spans="1:36" ht="14.5" x14ac:dyDescent="0.35">
      <c r="A24" s="377" t="s">
        <v>124</v>
      </c>
      <c r="B24" s="3">
        <v>86</v>
      </c>
      <c r="C24" s="3">
        <v>0</v>
      </c>
      <c r="D24" s="3">
        <v>0</v>
      </c>
      <c r="E24" s="3">
        <v>0</v>
      </c>
      <c r="F24" s="67"/>
      <c r="G24" s="45" t="s">
        <v>124</v>
      </c>
      <c r="H24" s="358">
        <v>86</v>
      </c>
      <c r="I24" s="352">
        <v>0</v>
      </c>
      <c r="J24" s="302"/>
      <c r="K24" s="3">
        <v>86</v>
      </c>
      <c r="L24" s="250"/>
      <c r="M24" s="45" t="s">
        <v>124</v>
      </c>
      <c r="N24" s="252">
        <v>86</v>
      </c>
      <c r="O24" s="252"/>
      <c r="P24" s="252"/>
      <c r="Q24" s="252">
        <v>86</v>
      </c>
      <c r="S24" s="114"/>
      <c r="T24" s="18"/>
      <c r="U24" s="18"/>
      <c r="V24" s="18"/>
      <c r="W24" s="351"/>
      <c r="Y24" s="228"/>
      <c r="Z24" s="229"/>
      <c r="AA24" s="85"/>
      <c r="AB24" s="85"/>
      <c r="AC24" s="229"/>
      <c r="AD24" s="40"/>
      <c r="AE24" s="228"/>
      <c r="AF24" s="229"/>
      <c r="AG24" s="85"/>
      <c r="AH24" s="85"/>
      <c r="AI24" s="229"/>
      <c r="AJ24" s="18"/>
    </row>
    <row r="25" spans="1:36" ht="14.5" x14ac:dyDescent="0.35">
      <c r="A25" s="377" t="s">
        <v>125</v>
      </c>
      <c r="B25" s="3">
        <v>30</v>
      </c>
      <c r="C25" s="3">
        <v>0</v>
      </c>
      <c r="D25" s="3">
        <v>0</v>
      </c>
      <c r="E25" s="3">
        <v>30</v>
      </c>
      <c r="F25" s="67"/>
      <c r="G25" s="45" t="s">
        <v>125</v>
      </c>
      <c r="H25" s="358">
        <v>30</v>
      </c>
      <c r="I25" s="352">
        <v>0</v>
      </c>
      <c r="J25" s="302"/>
      <c r="K25" s="3">
        <v>30</v>
      </c>
      <c r="L25" s="250"/>
      <c r="M25" s="45" t="s">
        <v>125</v>
      </c>
      <c r="N25" s="252">
        <v>30</v>
      </c>
      <c r="O25" s="252"/>
      <c r="P25" s="252"/>
      <c r="Q25" s="252">
        <v>30</v>
      </c>
      <c r="S25" s="114"/>
      <c r="T25" s="18"/>
      <c r="U25" s="18"/>
      <c r="V25" s="18"/>
      <c r="W25" s="351"/>
      <c r="Y25" s="228"/>
      <c r="Z25" s="229"/>
      <c r="AA25" s="85"/>
      <c r="AB25" s="85"/>
      <c r="AC25" s="229"/>
      <c r="AD25" s="40"/>
      <c r="AE25" s="228"/>
      <c r="AF25" s="229"/>
      <c r="AG25" s="85"/>
      <c r="AH25" s="85"/>
      <c r="AI25" s="229"/>
      <c r="AJ25" s="18"/>
    </row>
    <row r="26" spans="1:36" ht="14.5" x14ac:dyDescent="0.35">
      <c r="A26" s="377" t="s">
        <v>126</v>
      </c>
      <c r="B26" s="3">
        <v>469</v>
      </c>
      <c r="C26" s="3">
        <v>2</v>
      </c>
      <c r="D26" s="3">
        <v>0</v>
      </c>
      <c r="E26" s="3">
        <v>498</v>
      </c>
      <c r="F26" s="67"/>
      <c r="G26" s="45" t="s">
        <v>126</v>
      </c>
      <c r="H26" s="358">
        <v>467</v>
      </c>
      <c r="I26" s="352">
        <v>2</v>
      </c>
      <c r="J26" s="302"/>
      <c r="K26" s="3">
        <v>469</v>
      </c>
      <c r="L26" s="250"/>
      <c r="M26" s="45" t="s">
        <v>126</v>
      </c>
      <c r="N26" s="252">
        <v>458</v>
      </c>
      <c r="O26" s="252">
        <v>9</v>
      </c>
      <c r="P26" s="252"/>
      <c r="Q26" s="252">
        <v>467</v>
      </c>
      <c r="S26" s="114"/>
      <c r="T26" s="18"/>
      <c r="U26" s="18"/>
      <c r="V26" s="18"/>
      <c r="W26" s="351"/>
      <c r="Y26" s="228"/>
      <c r="Z26" s="229"/>
      <c r="AA26" s="85"/>
      <c r="AB26" s="85"/>
      <c r="AC26" s="229"/>
      <c r="AD26" s="40"/>
      <c r="AE26" s="228"/>
      <c r="AF26" s="229"/>
      <c r="AG26" s="85"/>
      <c r="AH26" s="85"/>
      <c r="AI26" s="229"/>
      <c r="AJ26" s="18"/>
    </row>
    <row r="27" spans="1:36" ht="14.5" x14ac:dyDescent="0.35">
      <c r="A27" s="377" t="s">
        <v>111</v>
      </c>
      <c r="B27" s="252">
        <f>SUM(B19:B26)</f>
        <v>309901</v>
      </c>
      <c r="C27" s="359">
        <v>85</v>
      </c>
      <c r="D27" s="252">
        <v>1589</v>
      </c>
      <c r="E27" s="252">
        <f>SUM(E19:E26)</f>
        <v>308443</v>
      </c>
      <c r="F27" s="251"/>
      <c r="G27" s="45" t="s">
        <v>111</v>
      </c>
      <c r="H27" s="357">
        <f>SUM(H19:H26)</f>
        <v>309845</v>
      </c>
      <c r="I27" s="258">
        <f>SUM(I19:I26)</f>
        <v>181</v>
      </c>
      <c r="J27" s="252">
        <f>SUM(J19:J26)</f>
        <v>95</v>
      </c>
      <c r="K27" s="252">
        <f>SUM(K19:K26)</f>
        <v>309901</v>
      </c>
      <c r="L27" s="251"/>
      <c r="M27" s="45" t="s">
        <v>111</v>
      </c>
      <c r="N27" s="252">
        <f>SUM(N19:N26)</f>
        <v>309533</v>
      </c>
      <c r="O27" s="258">
        <f>SUM(O19:O26)</f>
        <v>573</v>
      </c>
      <c r="P27" s="252">
        <f>SUM(P19:P26)</f>
        <v>261</v>
      </c>
      <c r="Q27" s="252">
        <f>SUM(Q19:Q26)</f>
        <v>309845</v>
      </c>
      <c r="S27" s="114"/>
      <c r="T27" s="232"/>
      <c r="U27" s="85"/>
      <c r="V27" s="18"/>
      <c r="W27" s="351"/>
      <c r="Y27" s="228"/>
      <c r="Z27" s="232"/>
      <c r="AA27" s="229"/>
      <c r="AB27" s="229"/>
      <c r="AC27" s="232"/>
      <c r="AD27" s="40"/>
      <c r="AE27" s="228"/>
      <c r="AF27" s="229"/>
      <c r="AG27" s="229"/>
      <c r="AH27" s="229"/>
      <c r="AI27" s="232"/>
      <c r="AJ27" s="18"/>
    </row>
    <row r="28" spans="1:36" x14ac:dyDescent="0.25">
      <c r="S28" s="18"/>
      <c r="T28" s="18"/>
      <c r="U28" s="18"/>
      <c r="V28" s="18"/>
      <c r="W28" s="18"/>
      <c r="X28" s="18"/>
    </row>
    <row r="29" spans="1:36" x14ac:dyDescent="0.25">
      <c r="S29" s="18"/>
      <c r="T29" s="18"/>
      <c r="U29" s="18"/>
      <c r="V29" s="18"/>
      <c r="W29" s="18"/>
      <c r="X29" s="18"/>
    </row>
    <row r="30" spans="1:36" ht="13" x14ac:dyDescent="0.3">
      <c r="A30" s="2" t="s">
        <v>130</v>
      </c>
      <c r="G30" s="44"/>
      <c r="S30" s="18"/>
      <c r="T30" s="18"/>
      <c r="U30" s="18"/>
      <c r="V30" s="18"/>
      <c r="W30" s="18"/>
      <c r="X30" s="18"/>
    </row>
    <row r="31" spans="1:36" ht="13" x14ac:dyDescent="0.3">
      <c r="A31" s="14"/>
      <c r="B31" s="334">
        <v>40724</v>
      </c>
      <c r="C31" s="334">
        <v>41090</v>
      </c>
      <c r="D31" s="334">
        <v>41455</v>
      </c>
      <c r="E31" s="334">
        <v>41820</v>
      </c>
      <c r="F31" s="335">
        <v>42185</v>
      </c>
      <c r="G31" s="335">
        <v>42551</v>
      </c>
      <c r="H31" s="335">
        <v>42916</v>
      </c>
      <c r="I31" s="335">
        <v>43281</v>
      </c>
      <c r="J31" s="335">
        <v>43616</v>
      </c>
      <c r="K31" s="335">
        <v>44042</v>
      </c>
      <c r="L31" s="339">
        <v>44390</v>
      </c>
      <c r="M31" s="339">
        <v>44783</v>
      </c>
      <c r="N31" s="18"/>
      <c r="O31" s="18"/>
      <c r="P31" s="18"/>
      <c r="Q31" s="18"/>
      <c r="R31" s="18"/>
      <c r="S31" s="18"/>
    </row>
    <row r="32" spans="1:36" ht="32.5" customHeight="1" x14ac:dyDescent="0.3">
      <c r="A32" s="14" t="s">
        <v>131</v>
      </c>
      <c r="B32" s="42">
        <v>8904</v>
      </c>
      <c r="C32" s="42">
        <v>10080</v>
      </c>
      <c r="D32" s="42">
        <v>10134</v>
      </c>
      <c r="E32" s="42">
        <v>10219</v>
      </c>
      <c r="F32" s="42">
        <v>10324</v>
      </c>
      <c r="G32" s="42">
        <v>10001</v>
      </c>
      <c r="H32" s="42">
        <v>10083</v>
      </c>
      <c r="I32" s="42">
        <v>10217</v>
      </c>
      <c r="J32" s="233">
        <v>10304</v>
      </c>
      <c r="K32" s="336">
        <v>10388</v>
      </c>
      <c r="L32" s="340">
        <v>10252</v>
      </c>
      <c r="M32" s="361">
        <v>10283</v>
      </c>
      <c r="N32" s="18"/>
      <c r="O32" s="18"/>
      <c r="P32" s="18"/>
      <c r="Q32" s="18"/>
      <c r="R32" s="18"/>
      <c r="S32" s="18"/>
    </row>
    <row r="33" spans="1:36" ht="27.5" customHeight="1" x14ac:dyDescent="0.3">
      <c r="A33" s="14" t="s">
        <v>132</v>
      </c>
      <c r="B33" s="42">
        <v>2045</v>
      </c>
      <c r="C33" s="42">
        <v>2196</v>
      </c>
      <c r="D33" s="42">
        <v>2205</v>
      </c>
      <c r="E33" s="42">
        <v>2228</v>
      </c>
      <c r="F33" s="38">
        <v>2213</v>
      </c>
      <c r="G33" s="42">
        <v>2183</v>
      </c>
      <c r="H33" s="42">
        <v>2186</v>
      </c>
      <c r="I33" s="38">
        <v>2227</v>
      </c>
      <c r="J33" s="233">
        <v>2221</v>
      </c>
      <c r="K33" s="336">
        <v>2253</v>
      </c>
      <c r="L33" s="42">
        <v>2246</v>
      </c>
      <c r="M33" s="42">
        <v>2244</v>
      </c>
      <c r="N33" s="18"/>
      <c r="O33" s="18"/>
      <c r="P33" s="18"/>
      <c r="Q33" s="18"/>
      <c r="R33" s="18"/>
      <c r="S33" s="18"/>
    </row>
    <row r="34" spans="1:36" ht="13" x14ac:dyDescent="0.3">
      <c r="A34" s="8" t="s">
        <v>133</v>
      </c>
      <c r="B34" s="61">
        <v>22.97</v>
      </c>
      <c r="C34" s="61">
        <v>21.79</v>
      </c>
      <c r="D34" s="61">
        <v>21.76</v>
      </c>
      <c r="E34" s="61">
        <v>21.8</v>
      </c>
      <c r="F34" s="61">
        <v>21.44</v>
      </c>
      <c r="G34" s="61">
        <v>21.83</v>
      </c>
      <c r="H34" s="61">
        <v>21.68</v>
      </c>
      <c r="I34" s="61">
        <v>21.8</v>
      </c>
      <c r="J34" s="61">
        <v>21.55</v>
      </c>
      <c r="K34" s="61">
        <v>21.69</v>
      </c>
      <c r="L34" s="61">
        <v>21.91</v>
      </c>
      <c r="M34" s="362">
        <v>21.82</v>
      </c>
      <c r="N34" s="18"/>
      <c r="O34" s="18"/>
      <c r="P34" s="18"/>
      <c r="Q34" s="18"/>
      <c r="R34" s="18"/>
      <c r="S34" s="18"/>
    </row>
    <row r="35" spans="1:36" x14ac:dyDescent="0.25">
      <c r="S35" s="18"/>
      <c r="T35" s="18"/>
      <c r="U35" s="18"/>
      <c r="V35" s="18"/>
      <c r="W35" s="18"/>
      <c r="X35" s="18"/>
    </row>
    <row r="36" spans="1:36" x14ac:dyDescent="0.25">
      <c r="S36" s="18"/>
      <c r="T36" s="18"/>
      <c r="U36" s="18"/>
      <c r="V36" s="18"/>
      <c r="W36" s="18"/>
      <c r="X36" s="18"/>
    </row>
    <row r="37" spans="1:36" ht="14.5" x14ac:dyDescent="0.35">
      <c r="A37" s="242" t="s">
        <v>251</v>
      </c>
      <c r="B37" s="67"/>
      <c r="C37" s="67"/>
      <c r="D37" s="67"/>
      <c r="E37" s="67"/>
      <c r="F37" s="67"/>
      <c r="G37" s="114" t="s">
        <v>219</v>
      </c>
      <c r="H37" s="18"/>
      <c r="I37" s="18"/>
      <c r="J37" s="18"/>
      <c r="K37" s="18"/>
      <c r="L37" s="18"/>
      <c r="M37" s="114" t="s">
        <v>193</v>
      </c>
      <c r="N37" s="18"/>
      <c r="O37" s="18"/>
      <c r="P37" s="18"/>
      <c r="Q37" s="18"/>
      <c r="S37" s="114"/>
      <c r="T37" s="18"/>
      <c r="U37" s="18"/>
      <c r="V37" s="18"/>
      <c r="W37" s="18"/>
      <c r="AE37" s="18"/>
      <c r="AF37" s="18"/>
      <c r="AG37" s="18"/>
      <c r="AH37" s="18"/>
      <c r="AI37" s="18"/>
      <c r="AJ37" s="18"/>
    </row>
    <row r="38" spans="1:36" s="104" customFormat="1" ht="31.75" customHeight="1" x14ac:dyDescent="0.35">
      <c r="A38" s="353"/>
      <c r="B38" s="24" t="s">
        <v>222</v>
      </c>
      <c r="C38" s="352" t="s">
        <v>248</v>
      </c>
      <c r="D38" s="3" t="s">
        <v>249</v>
      </c>
      <c r="E38" s="24" t="s">
        <v>250</v>
      </c>
      <c r="F38" s="67"/>
      <c r="G38" s="253"/>
      <c r="H38" s="254" t="s">
        <v>194</v>
      </c>
      <c r="I38" s="254" t="s">
        <v>220</v>
      </c>
      <c r="J38" s="254" t="s">
        <v>221</v>
      </c>
      <c r="K38" s="254" t="s">
        <v>222</v>
      </c>
      <c r="L38" s="255"/>
      <c r="M38" s="253"/>
      <c r="N38" s="254" t="s">
        <v>187</v>
      </c>
      <c r="O38" s="254" t="s">
        <v>200</v>
      </c>
      <c r="P38" s="254" t="s">
        <v>201</v>
      </c>
      <c r="Q38" s="254" t="s">
        <v>194</v>
      </c>
      <c r="R38" s="255"/>
      <c r="S38" s="48"/>
      <c r="T38" s="255"/>
      <c r="U38" s="255"/>
      <c r="V38" s="255"/>
      <c r="W38" s="255"/>
      <c r="AE38" s="48"/>
      <c r="AF38" s="48"/>
      <c r="AG38" s="48"/>
      <c r="AH38" s="48"/>
      <c r="AI38" s="48"/>
      <c r="AJ38" s="48"/>
    </row>
    <row r="39" spans="1:36" ht="14.5" x14ac:dyDescent="0.35">
      <c r="A39" s="353" t="s">
        <v>120</v>
      </c>
      <c r="B39" s="3">
        <v>2126</v>
      </c>
      <c r="C39" s="352">
        <v>1</v>
      </c>
      <c r="D39" s="3">
        <v>85</v>
      </c>
      <c r="E39" s="3">
        <v>2042</v>
      </c>
      <c r="F39" s="67"/>
      <c r="G39" s="16" t="s">
        <v>120</v>
      </c>
      <c r="H39" s="338">
        <v>2178</v>
      </c>
      <c r="I39" s="252">
        <v>16</v>
      </c>
      <c r="J39" s="252">
        <v>76</v>
      </c>
      <c r="K39" s="338">
        <v>2126</v>
      </c>
      <c r="L39" s="18"/>
      <c r="M39" s="16" t="s">
        <v>120</v>
      </c>
      <c r="N39" s="252">
        <v>2313</v>
      </c>
      <c r="O39" s="252">
        <v>6</v>
      </c>
      <c r="P39" s="252">
        <v>141</v>
      </c>
      <c r="Q39" s="252">
        <v>2178</v>
      </c>
      <c r="R39" s="18"/>
      <c r="S39" s="18"/>
      <c r="T39" s="232"/>
      <c r="U39" s="232"/>
      <c r="V39" s="232"/>
      <c r="W39" s="232"/>
      <c r="AE39" s="18"/>
      <c r="AF39" s="18"/>
      <c r="AG39" s="18"/>
      <c r="AH39" s="18"/>
      <c r="AI39" s="18"/>
      <c r="AJ39" s="18"/>
    </row>
    <row r="40" spans="1:36" ht="14.5" x14ac:dyDescent="0.35">
      <c r="A40" s="353" t="s">
        <v>122</v>
      </c>
      <c r="B40" s="3">
        <v>93</v>
      </c>
      <c r="C40" s="352">
        <v>0</v>
      </c>
      <c r="D40" s="3">
        <v>0</v>
      </c>
      <c r="E40" s="3">
        <v>93</v>
      </c>
      <c r="F40" s="67"/>
      <c r="G40" s="16" t="s">
        <v>122</v>
      </c>
      <c r="H40" s="337">
        <v>93</v>
      </c>
      <c r="I40" s="3">
        <v>0</v>
      </c>
      <c r="J40" s="3">
        <v>0</v>
      </c>
      <c r="K40" s="337">
        <v>93</v>
      </c>
      <c r="L40" s="18"/>
      <c r="M40" s="16" t="s">
        <v>122</v>
      </c>
      <c r="N40" s="252">
        <v>93</v>
      </c>
      <c r="O40" s="252">
        <v>0</v>
      </c>
      <c r="P40" s="252">
        <v>0</v>
      </c>
      <c r="Q40" s="252">
        <v>93</v>
      </c>
      <c r="R40" s="18"/>
      <c r="S40" s="18"/>
      <c r="T40" s="232"/>
      <c r="U40" s="232"/>
      <c r="V40" s="232"/>
      <c r="W40" s="232"/>
      <c r="AE40" s="18"/>
      <c r="AF40" s="18"/>
      <c r="AG40" s="18"/>
      <c r="AH40" s="18"/>
      <c r="AI40" s="18"/>
      <c r="AJ40" s="18"/>
    </row>
    <row r="41" spans="1:36" ht="14.5" x14ac:dyDescent="0.35">
      <c r="A41" s="353" t="s">
        <v>111</v>
      </c>
      <c r="B41" s="3">
        <v>2219</v>
      </c>
      <c r="C41" s="352">
        <v>1</v>
      </c>
      <c r="D41" s="3">
        <v>85</v>
      </c>
      <c r="E41" s="3">
        <f>SUM(E39:E40)</f>
        <v>2135</v>
      </c>
      <c r="F41" s="67"/>
      <c r="G41" s="16" t="s">
        <v>111</v>
      </c>
      <c r="H41" s="252">
        <f>SUM(H39:H40)</f>
        <v>2271</v>
      </c>
      <c r="I41" s="252">
        <f t="shared" ref="I41:K41" si="2">SUM(I39:I40)</f>
        <v>16</v>
      </c>
      <c r="J41" s="252">
        <f t="shared" si="2"/>
        <v>76</v>
      </c>
      <c r="K41" s="252">
        <f t="shared" si="2"/>
        <v>2219</v>
      </c>
      <c r="L41" s="18"/>
      <c r="M41" s="16" t="s">
        <v>111</v>
      </c>
      <c r="N41" s="252">
        <v>2406</v>
      </c>
      <c r="O41" s="252">
        <v>6</v>
      </c>
      <c r="P41" s="252">
        <v>141</v>
      </c>
      <c r="Q41" s="252">
        <v>2271</v>
      </c>
      <c r="R41" s="18"/>
      <c r="S41" s="18"/>
      <c r="T41" s="232"/>
      <c r="U41" s="232"/>
      <c r="V41" s="232"/>
      <c r="W41" s="363"/>
      <c r="AE41" s="18"/>
      <c r="AF41" s="18"/>
      <c r="AG41" s="18"/>
      <c r="AH41" s="18"/>
      <c r="AI41" s="18"/>
      <c r="AJ41" s="18"/>
    </row>
    <row r="42" spans="1:36" x14ac:dyDescent="0.25">
      <c r="S42" s="18"/>
      <c r="T42" s="18"/>
      <c r="U42" s="18"/>
      <c r="V42" s="18"/>
      <c r="W42" s="18"/>
      <c r="X42" s="18"/>
    </row>
    <row r="44" spans="1:36" x14ac:dyDescent="0.25">
      <c r="A44" s="112"/>
      <c r="B44" s="110"/>
      <c r="C44" s="110"/>
      <c r="D44" s="110"/>
      <c r="E44" s="85"/>
    </row>
    <row r="45" spans="1:36" x14ac:dyDescent="0.25">
      <c r="A45" s="112"/>
      <c r="B45" s="112"/>
      <c r="C45" s="112"/>
      <c r="D45" s="112"/>
      <c r="E45" s="112"/>
    </row>
    <row r="46" spans="1:36" x14ac:dyDescent="0.25">
      <c r="A46" s="113"/>
      <c r="B46" s="110"/>
      <c r="C46" s="110"/>
      <c r="D46" s="110"/>
      <c r="E46" s="110"/>
    </row>
    <row r="47" spans="1:36" x14ac:dyDescent="0.25">
      <c r="A47" s="112"/>
      <c r="B47" s="110"/>
      <c r="C47" s="110"/>
      <c r="D47" s="110"/>
      <c r="E47" s="110"/>
    </row>
    <row r="48" spans="1:36" x14ac:dyDescent="0.25">
      <c r="A48" s="112"/>
      <c r="B48" s="110"/>
      <c r="C48" s="110"/>
      <c r="D48" s="110"/>
      <c r="E48" s="110"/>
    </row>
    <row r="49" spans="1:5" x14ac:dyDescent="0.25">
      <c r="A49" s="112"/>
      <c r="B49" s="110"/>
      <c r="C49" s="110"/>
      <c r="D49" s="110"/>
      <c r="E49" s="110"/>
    </row>
    <row r="50" spans="1:5" x14ac:dyDescent="0.25">
      <c r="A50" s="112"/>
      <c r="B50" s="110"/>
      <c r="C50" s="110"/>
      <c r="D50" s="111"/>
      <c r="E50" s="111"/>
    </row>
    <row r="51" spans="1:5" x14ac:dyDescent="0.25">
      <c r="A51" s="112"/>
      <c r="B51" s="110"/>
      <c r="C51" s="110"/>
      <c r="D51" s="111"/>
      <c r="E51" s="111"/>
    </row>
    <row r="52" spans="1:5" x14ac:dyDescent="0.25">
      <c r="A52" s="85"/>
      <c r="B52" s="85"/>
      <c r="C52" s="85"/>
      <c r="D52" s="85"/>
      <c r="E52" s="85"/>
    </row>
  </sheetData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1F1197A726E640BEDA34750291D5C6" ma:contentTypeVersion="13" ma:contentTypeDescription="Create a new document." ma:contentTypeScope="" ma:versionID="38eebb17da22883e9f7c36078ae212dc">
  <xsd:schema xmlns:xsd="http://www.w3.org/2001/XMLSchema" xmlns:xs="http://www.w3.org/2001/XMLSchema" xmlns:p="http://schemas.microsoft.com/office/2006/metadata/properties" xmlns:ns3="1637785b-b898-4138-9486-45fa52f89d34" xmlns:ns4="8c814e13-b6f4-49f8-9009-5a0b7dfc00b9" targetNamespace="http://schemas.microsoft.com/office/2006/metadata/properties" ma:root="true" ma:fieldsID="44413f1efe0aeb3cdc653540af93e0ca" ns3:_="" ns4:_="">
    <xsd:import namespace="1637785b-b898-4138-9486-45fa52f89d34"/>
    <xsd:import namespace="8c814e13-b6f4-49f8-9009-5a0b7dfc00b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7785b-b898-4138-9486-45fa52f89d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14e13-b6f4-49f8-9009-5a0b7dfc0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E9847C-7C2E-48DC-A978-6C25F22CE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7785b-b898-4138-9486-45fa52f89d34"/>
    <ds:schemaRef ds:uri="8c814e13-b6f4-49f8-9009-5a0b7dfc0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EAAA7B-DFA5-46CE-8C02-D2344EFF5F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C8FA7-ED2E-43B7-9DDF-437F16BDCBDB}">
  <ds:schemaRefs>
    <ds:schemaRef ds:uri="1637785b-b898-4138-9486-45fa52f89d34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8c814e13-b6f4-49f8-9009-5a0b7dfc00b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Statistics</vt:lpstr>
      <vt:lpstr>Website Visits</vt:lpstr>
      <vt:lpstr>Library Visits</vt:lpstr>
      <vt:lpstr>Circulation Statistics</vt:lpstr>
      <vt:lpstr>Interlibrary Loan Statistics</vt:lpstr>
      <vt:lpstr>Library Instruction Statistics</vt:lpstr>
      <vt:lpstr>Government Documents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Corbin</dc:creator>
  <cp:lastModifiedBy>Jennifer Corbin</cp:lastModifiedBy>
  <cp:lastPrinted>2016-07-18T19:56:13Z</cp:lastPrinted>
  <dcterms:created xsi:type="dcterms:W3CDTF">2014-07-05T14:32:32Z</dcterms:created>
  <dcterms:modified xsi:type="dcterms:W3CDTF">2022-09-13T22:10:30Z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0x0101002E1F1197A726E640BEDA34750291D5C6</vt:lpwstr>
  </property>
</Properties>
</file>